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1.07.2023 IAN-DEC" sheetId="6" r:id="rId1"/>
  </sheets>
  <definedNames>
    <definedName name="_xlnm._FilterDatabase" localSheetId="0" hidden="1">'01.07.2023 IAN-DEC'!$C$1:$V$93</definedName>
  </definedNames>
  <calcPr calcId="125725"/>
</workbook>
</file>

<file path=xl/calcChain.xml><?xml version="1.0" encoding="utf-8"?>
<calcChain xmlns="http://schemas.openxmlformats.org/spreadsheetml/2006/main">
  <c r="AK2" i="6"/>
  <c r="AF3"/>
  <c r="AF4"/>
  <c r="AF7"/>
  <c r="AF9"/>
  <c r="AF10"/>
  <c r="AF11"/>
  <c r="AF12"/>
  <c r="AF13"/>
  <c r="AF14"/>
  <c r="AF15"/>
  <c r="AF16"/>
  <c r="AF17"/>
  <c r="AF18"/>
  <c r="AF19"/>
  <c r="AF20"/>
  <c r="AF21"/>
  <c r="AF22"/>
  <c r="AF24"/>
  <c r="AF25"/>
  <c r="AF26"/>
  <c r="AF27"/>
  <c r="AF28"/>
  <c r="AF30"/>
  <c r="AF31"/>
  <c r="AF32"/>
  <c r="AF33"/>
  <c r="AF35"/>
  <c r="AF36"/>
  <c r="AF37"/>
  <c r="AF39"/>
  <c r="AF40"/>
  <c r="AF41"/>
  <c r="AF43"/>
  <c r="AF44"/>
  <c r="AF45"/>
  <c r="AF47"/>
  <c r="AF48"/>
  <c r="AF49"/>
  <c r="AF50"/>
  <c r="AF52"/>
  <c r="AF53"/>
  <c r="AF54"/>
  <c r="AF55"/>
  <c r="AF56"/>
  <c r="AF57"/>
  <c r="AF58"/>
  <c r="AF59"/>
  <c r="AF60"/>
  <c r="AF61"/>
  <c r="AF62"/>
  <c r="AF63"/>
  <c r="AF64"/>
  <c r="AF65"/>
  <c r="AF66"/>
  <c r="AF68"/>
  <c r="AF69"/>
  <c r="AF70"/>
  <c r="AF71"/>
  <c r="AF72"/>
  <c r="AF73"/>
  <c r="AF74"/>
  <c r="AF75"/>
  <c r="AF77"/>
  <c r="AF78"/>
  <c r="AF79"/>
  <c r="AF80"/>
  <c r="AF81"/>
  <c r="AF82"/>
  <c r="AF83"/>
  <c r="AF84"/>
  <c r="AF85"/>
  <c r="AF86"/>
  <c r="AF87"/>
  <c r="AF88"/>
  <c r="AF89"/>
  <c r="AF90"/>
  <c r="AF91"/>
  <c r="AF92"/>
  <c r="AF2"/>
  <c r="AA3"/>
  <c r="AA7"/>
  <c r="AA9"/>
  <c r="AA10"/>
  <c r="AA12"/>
  <c r="AA14"/>
  <c r="AA15"/>
  <c r="AA17"/>
  <c r="AA20"/>
  <c r="AA21"/>
  <c r="AA22"/>
  <c r="AA23"/>
  <c r="AA24"/>
  <c r="AA25"/>
  <c r="AA26"/>
  <c r="AA27"/>
  <c r="AA28"/>
  <c r="AA29"/>
  <c r="AA30"/>
  <c r="AA31"/>
  <c r="AA32"/>
  <c r="AA33"/>
  <c r="AA35"/>
  <c r="AA36"/>
  <c r="AA37"/>
  <c r="AA39"/>
  <c r="AA40"/>
  <c r="AA41"/>
  <c r="AA43"/>
  <c r="AA44"/>
  <c r="AA45"/>
  <c r="AA47"/>
  <c r="AA48"/>
  <c r="AA49"/>
  <c r="AA50"/>
  <c r="AA52"/>
  <c r="AA53"/>
  <c r="AA56"/>
  <c r="AA57"/>
  <c r="AA58"/>
  <c r="AA59"/>
  <c r="AA60"/>
  <c r="AA61"/>
  <c r="AA62"/>
  <c r="AA63"/>
  <c r="AA64"/>
  <c r="AA65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2"/>
  <c r="U3"/>
  <c r="U6"/>
  <c r="U7"/>
  <c r="U9"/>
  <c r="U10"/>
  <c r="U12"/>
  <c r="U13"/>
  <c r="U14"/>
  <c r="U15"/>
  <c r="U17"/>
  <c r="U20"/>
  <c r="U21"/>
  <c r="U22"/>
  <c r="U24"/>
  <c r="U25"/>
  <c r="U26"/>
  <c r="U27"/>
  <c r="U28"/>
  <c r="U29"/>
  <c r="U30"/>
  <c r="U31"/>
  <c r="U32"/>
  <c r="U33"/>
  <c r="U35"/>
  <c r="U36"/>
  <c r="U37"/>
  <c r="U39"/>
  <c r="U40"/>
  <c r="U41"/>
  <c r="U43"/>
  <c r="U44"/>
  <c r="U45"/>
  <c r="U47"/>
  <c r="U49"/>
  <c r="U50"/>
  <c r="U52"/>
  <c r="U53"/>
  <c r="U56"/>
  <c r="U57"/>
  <c r="U58"/>
  <c r="U59"/>
  <c r="U60"/>
  <c r="U61"/>
  <c r="U62"/>
  <c r="U63"/>
  <c r="U64"/>
  <c r="U65"/>
  <c r="U67"/>
  <c r="U68"/>
  <c r="U69"/>
  <c r="U70"/>
  <c r="U71"/>
  <c r="U72"/>
  <c r="U73"/>
  <c r="U74"/>
  <c r="U75"/>
  <c r="U77"/>
  <c r="U78"/>
  <c r="U79"/>
  <c r="U80"/>
  <c r="U81"/>
  <c r="U82"/>
  <c r="U83"/>
  <c r="U84"/>
  <c r="U85"/>
  <c r="U86"/>
  <c r="U87"/>
  <c r="U88"/>
  <c r="U89"/>
  <c r="U90"/>
  <c r="U91"/>
  <c r="U92"/>
  <c r="U2"/>
  <c r="P3"/>
  <c r="P4"/>
  <c r="P6"/>
  <c r="P7"/>
  <c r="P8"/>
  <c r="P9"/>
  <c r="P10"/>
  <c r="P11"/>
  <c r="P12"/>
  <c r="P14"/>
  <c r="P15"/>
  <c r="P17"/>
  <c r="P20"/>
  <c r="P21"/>
  <c r="P22"/>
  <c r="P23"/>
  <c r="P24"/>
  <c r="P25"/>
  <c r="P26"/>
  <c r="P27"/>
  <c r="P28"/>
  <c r="P30"/>
  <c r="P32"/>
  <c r="P33"/>
  <c r="P35"/>
  <c r="P36"/>
  <c r="P37"/>
  <c r="P38"/>
  <c r="P39"/>
  <c r="P40"/>
  <c r="P41"/>
  <c r="P42"/>
  <c r="P43"/>
  <c r="P44"/>
  <c r="P45"/>
  <c r="P46"/>
  <c r="P47"/>
  <c r="P49"/>
  <c r="P50"/>
  <c r="P52"/>
  <c r="P53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7"/>
  <c r="P78"/>
  <c r="P79"/>
  <c r="P80"/>
  <c r="P81"/>
  <c r="P82"/>
  <c r="P83"/>
  <c r="P84"/>
  <c r="P85"/>
  <c r="P86"/>
  <c r="P87"/>
  <c r="P88"/>
  <c r="P89"/>
  <c r="P90"/>
  <c r="P91"/>
  <c r="P92"/>
  <c r="P2"/>
  <c r="K3"/>
  <c r="K4"/>
  <c r="K6"/>
  <c r="K7"/>
  <c r="K8"/>
  <c r="K9"/>
  <c r="K10"/>
  <c r="K11"/>
  <c r="K12"/>
  <c r="K15"/>
  <c r="K17"/>
  <c r="K18"/>
  <c r="K19"/>
  <c r="K20"/>
  <c r="K21"/>
  <c r="K22"/>
  <c r="K23"/>
  <c r="K24"/>
  <c r="K25"/>
  <c r="K26"/>
  <c r="K27"/>
  <c r="K28"/>
  <c r="V28" s="1"/>
  <c r="K30"/>
  <c r="K32"/>
  <c r="K33"/>
  <c r="K35"/>
  <c r="K36"/>
  <c r="K37"/>
  <c r="K38"/>
  <c r="K39"/>
  <c r="K40"/>
  <c r="K41"/>
  <c r="K42"/>
  <c r="K43"/>
  <c r="V43" s="1"/>
  <c r="K44"/>
  <c r="K45"/>
  <c r="K46"/>
  <c r="K47"/>
  <c r="V47" s="1"/>
  <c r="K48"/>
  <c r="K49"/>
  <c r="K50"/>
  <c r="K52"/>
  <c r="K53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7"/>
  <c r="K78"/>
  <c r="K79"/>
  <c r="K80"/>
  <c r="K81"/>
  <c r="K82"/>
  <c r="K83"/>
  <c r="K84"/>
  <c r="K85"/>
  <c r="K86"/>
  <c r="K87"/>
  <c r="K88"/>
  <c r="K89"/>
  <c r="K90"/>
  <c r="K91"/>
  <c r="K92"/>
  <c r="K2"/>
  <c r="J93"/>
  <c r="V58" l="1"/>
  <c r="V92"/>
  <c r="V88"/>
  <c r="V84"/>
  <c r="V80"/>
  <c r="V75"/>
  <c r="V71"/>
  <c r="V67"/>
  <c r="V6"/>
  <c r="V62"/>
  <c r="V52"/>
  <c r="V35"/>
  <c r="V15"/>
  <c r="V45"/>
  <c r="V26"/>
  <c r="V24"/>
  <c r="V53"/>
  <c r="V63"/>
  <c r="V2"/>
  <c r="V89"/>
  <c r="V85"/>
  <c r="V81"/>
  <c r="V77"/>
  <c r="V72"/>
  <c r="V68"/>
  <c r="V64"/>
  <c r="V60"/>
  <c r="V56"/>
  <c r="V49"/>
  <c r="V41"/>
  <c r="V37"/>
  <c r="V32"/>
  <c r="V22"/>
  <c r="V7"/>
  <c r="V59"/>
  <c r="V10"/>
  <c r="V90"/>
  <c r="V86"/>
  <c r="V82"/>
  <c r="V78"/>
  <c r="V73"/>
  <c r="V69"/>
  <c r="V27"/>
  <c r="V12"/>
  <c r="V3"/>
  <c r="V65"/>
  <c r="V57"/>
  <c r="V33"/>
  <c r="V91"/>
  <c r="V79"/>
  <c r="V70"/>
  <c r="V20"/>
  <c r="V9"/>
  <c r="V61"/>
  <c r="V50"/>
  <c r="V87"/>
  <c r="V83"/>
  <c r="V74"/>
  <c r="V39"/>
  <c r="V44"/>
  <c r="V40"/>
  <c r="V36"/>
  <c r="V30"/>
  <c r="V25"/>
  <c r="V21"/>
  <c r="V17"/>
  <c r="F38"/>
  <c r="BQ3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R68" s="1"/>
  <c r="BQ69"/>
  <c r="BQ70"/>
  <c r="BQ71"/>
  <c r="BQ72"/>
  <c r="BQ73"/>
  <c r="BQ74"/>
  <c r="BQ75"/>
  <c r="BQ76"/>
  <c r="BQ77"/>
  <c r="BQ78"/>
  <c r="BQ79"/>
  <c r="BQ80"/>
  <c r="BQ81"/>
  <c r="BQ82"/>
  <c r="BQ83"/>
  <c r="BQ84"/>
  <c r="BR84" s="1"/>
  <c r="BQ85"/>
  <c r="BQ86"/>
  <c r="BQ87"/>
  <c r="BQ88"/>
  <c r="BQ89"/>
  <c r="BQ90"/>
  <c r="BQ91"/>
  <c r="BQ92"/>
  <c r="BQ2"/>
  <c r="BL3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2"/>
  <c r="BC93"/>
  <c r="BG3"/>
  <c r="BG4"/>
  <c r="BG5"/>
  <c r="BR5" s="1"/>
  <c r="BG6"/>
  <c r="BG7"/>
  <c r="BG8"/>
  <c r="BG9"/>
  <c r="BR9" s="1"/>
  <c r="BG10"/>
  <c r="BG11"/>
  <c r="BG12"/>
  <c r="BG13"/>
  <c r="BR13" s="1"/>
  <c r="BG14"/>
  <c r="BG15"/>
  <c r="BG16"/>
  <c r="BG17"/>
  <c r="BR17" s="1"/>
  <c r="BG18"/>
  <c r="BG19"/>
  <c r="BG20"/>
  <c r="BG21"/>
  <c r="BR21" s="1"/>
  <c r="BG22"/>
  <c r="BG23"/>
  <c r="BG24"/>
  <c r="BG25"/>
  <c r="BR25" s="1"/>
  <c r="BG26"/>
  <c r="BG27"/>
  <c r="BG28"/>
  <c r="BG29"/>
  <c r="BR29" s="1"/>
  <c r="BG30"/>
  <c r="BG31"/>
  <c r="BG32"/>
  <c r="BG33"/>
  <c r="BR33" s="1"/>
  <c r="BG34"/>
  <c r="BG35"/>
  <c r="BG36"/>
  <c r="BG37"/>
  <c r="BR37" s="1"/>
  <c r="BG38"/>
  <c r="BG39"/>
  <c r="BG40"/>
  <c r="BG41"/>
  <c r="BR41" s="1"/>
  <c r="BG42"/>
  <c r="BG43"/>
  <c r="BG44"/>
  <c r="BG45"/>
  <c r="BR45" s="1"/>
  <c r="BG46"/>
  <c r="BG47"/>
  <c r="BG48"/>
  <c r="BG49"/>
  <c r="BR49" s="1"/>
  <c r="BG50"/>
  <c r="BG51"/>
  <c r="BG52"/>
  <c r="BG53"/>
  <c r="BR53" s="1"/>
  <c r="BG54"/>
  <c r="BG55"/>
  <c r="BG56"/>
  <c r="BG57"/>
  <c r="BR57" s="1"/>
  <c r="BG58"/>
  <c r="BG59"/>
  <c r="BG60"/>
  <c r="BG61"/>
  <c r="BR61" s="1"/>
  <c r="BG62"/>
  <c r="BG63"/>
  <c r="BG64"/>
  <c r="BG65"/>
  <c r="BR65" s="1"/>
  <c r="BG66"/>
  <c r="BG67"/>
  <c r="BG68"/>
  <c r="BG69"/>
  <c r="BR69" s="1"/>
  <c r="BG70"/>
  <c r="BG71"/>
  <c r="BG72"/>
  <c r="BG73"/>
  <c r="BR73" s="1"/>
  <c r="BG74"/>
  <c r="BG75"/>
  <c r="BG76"/>
  <c r="BG77"/>
  <c r="BG78"/>
  <c r="BG79"/>
  <c r="BR79" s="1"/>
  <c r="BG80"/>
  <c r="BG81"/>
  <c r="BR81" s="1"/>
  <c r="BG82"/>
  <c r="BG83"/>
  <c r="BR83" s="1"/>
  <c r="BG84"/>
  <c r="BG85"/>
  <c r="BR85" s="1"/>
  <c r="BG86"/>
  <c r="BG87"/>
  <c r="BR87" s="1"/>
  <c r="BG88"/>
  <c r="BG89"/>
  <c r="BR89" s="1"/>
  <c r="BG90"/>
  <c r="BG91"/>
  <c r="BR91" s="1"/>
  <c r="BG92"/>
  <c r="BG2"/>
  <c r="AQ91"/>
  <c r="AQ92"/>
  <c r="BA89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90"/>
  <c r="BA91"/>
  <c r="BA92"/>
  <c r="BA2"/>
  <c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2"/>
  <c r="AQ2"/>
  <c r="AM93"/>
  <c r="I93"/>
  <c r="N93"/>
  <c r="S93"/>
  <c r="X93"/>
  <c r="Y93"/>
  <c r="Z93"/>
  <c r="AC93"/>
  <c r="AD93"/>
  <c r="AE93"/>
  <c r="AH93"/>
  <c r="AI93"/>
  <c r="AJ93"/>
  <c r="AN93"/>
  <c r="AO93"/>
  <c r="AP93"/>
  <c r="AR93"/>
  <c r="AS93"/>
  <c r="AT93"/>
  <c r="AU93"/>
  <c r="AW93"/>
  <c r="AX93"/>
  <c r="AY93"/>
  <c r="AZ93"/>
  <c r="BD93"/>
  <c r="BE93"/>
  <c r="BF93"/>
  <c r="BH93"/>
  <c r="BI93"/>
  <c r="BJ93"/>
  <c r="BK93"/>
  <c r="BM93"/>
  <c r="BN93"/>
  <c r="BO93"/>
  <c r="BP93"/>
  <c r="AQ3"/>
  <c r="AQ4"/>
  <c r="AQ5"/>
  <c r="AQ6"/>
  <c r="BB6" s="1"/>
  <c r="AQ7"/>
  <c r="AQ8"/>
  <c r="AQ9"/>
  <c r="AQ10"/>
  <c r="BB10" s="1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K90"/>
  <c r="AK89"/>
  <c r="AK88"/>
  <c r="AK87"/>
  <c r="AK86"/>
  <c r="AK85"/>
  <c r="AK84"/>
  <c r="AK83"/>
  <c r="AK82"/>
  <c r="AK81"/>
  <c r="AK80"/>
  <c r="AK79"/>
  <c r="AK78"/>
  <c r="AK77"/>
  <c r="AG76"/>
  <c r="AK76" s="1"/>
  <c r="AB76"/>
  <c r="AF76" s="1"/>
  <c r="Q76"/>
  <c r="U76" s="1"/>
  <c r="L76"/>
  <c r="P76" s="1"/>
  <c r="G76"/>
  <c r="K76" s="1"/>
  <c r="AK75"/>
  <c r="AK74"/>
  <c r="AK73"/>
  <c r="AK72"/>
  <c r="AK71"/>
  <c r="AK70"/>
  <c r="AK69"/>
  <c r="AK68"/>
  <c r="AG67"/>
  <c r="AK67" s="1"/>
  <c r="AB67"/>
  <c r="AF67" s="1"/>
  <c r="W67"/>
  <c r="AA67" s="1"/>
  <c r="AK66"/>
  <c r="W66"/>
  <c r="AA66" s="1"/>
  <c r="Q66"/>
  <c r="U66" s="1"/>
  <c r="V66" s="1"/>
  <c r="AK65"/>
  <c r="AK64"/>
  <c r="AK63"/>
  <c r="AK62"/>
  <c r="AK61"/>
  <c r="AK60"/>
  <c r="AK59"/>
  <c r="AK58"/>
  <c r="AK57"/>
  <c r="AK56"/>
  <c r="AK55"/>
  <c r="W55"/>
  <c r="AA55" s="1"/>
  <c r="T93"/>
  <c r="R55"/>
  <c r="L55"/>
  <c r="P55" s="1"/>
  <c r="G55"/>
  <c r="K55" s="1"/>
  <c r="AG54"/>
  <c r="AK54" s="1"/>
  <c r="W54"/>
  <c r="AA54" s="1"/>
  <c r="Q54"/>
  <c r="U54" s="1"/>
  <c r="L54"/>
  <c r="P54" s="1"/>
  <c r="G54"/>
  <c r="K54" s="1"/>
  <c r="AK53"/>
  <c r="AK52"/>
  <c r="AG51"/>
  <c r="AK51" s="1"/>
  <c r="AB51"/>
  <c r="AF51" s="1"/>
  <c r="W51"/>
  <c r="AA51" s="1"/>
  <c r="Q51"/>
  <c r="U51" s="1"/>
  <c r="L51"/>
  <c r="P51" s="1"/>
  <c r="G51"/>
  <c r="K51" s="1"/>
  <c r="AK50"/>
  <c r="AK49"/>
  <c r="AG48"/>
  <c r="AK48" s="1"/>
  <c r="Q48"/>
  <c r="U48" s="1"/>
  <c r="L48"/>
  <c r="P48" s="1"/>
  <c r="AK47"/>
  <c r="AG46"/>
  <c r="AK46" s="1"/>
  <c r="AB46"/>
  <c r="AF46" s="1"/>
  <c r="W46"/>
  <c r="AA46" s="1"/>
  <c r="Q46"/>
  <c r="U46" s="1"/>
  <c r="V46" s="1"/>
  <c r="AK45"/>
  <c r="AK44"/>
  <c r="AK43"/>
  <c r="AG42"/>
  <c r="AK42" s="1"/>
  <c r="AB42"/>
  <c r="AF42" s="1"/>
  <c r="W42"/>
  <c r="AA42" s="1"/>
  <c r="Q42"/>
  <c r="U42" s="1"/>
  <c r="V42" s="1"/>
  <c r="AK41"/>
  <c r="AK40"/>
  <c r="AK39"/>
  <c r="AG38"/>
  <c r="AK38" s="1"/>
  <c r="AB38"/>
  <c r="AF38" s="1"/>
  <c r="W38"/>
  <c r="AA38" s="1"/>
  <c r="Q38"/>
  <c r="U38" s="1"/>
  <c r="V38" s="1"/>
  <c r="AK37"/>
  <c r="AK36"/>
  <c r="AK35"/>
  <c r="AG34"/>
  <c r="AK34" s="1"/>
  <c r="AB34"/>
  <c r="AF34" s="1"/>
  <c r="W34"/>
  <c r="AA34" s="1"/>
  <c r="Q34"/>
  <c r="U34" s="1"/>
  <c r="L34"/>
  <c r="P34" s="1"/>
  <c r="G34"/>
  <c r="K34" s="1"/>
  <c r="AK33"/>
  <c r="AK32"/>
  <c r="AK31"/>
  <c r="L31"/>
  <c r="P31" s="1"/>
  <c r="G31"/>
  <c r="K31" s="1"/>
  <c r="AK30"/>
  <c r="AG29"/>
  <c r="AK29" s="1"/>
  <c r="AB29"/>
  <c r="AF29" s="1"/>
  <c r="O93"/>
  <c r="M29"/>
  <c r="M93" s="1"/>
  <c r="L29"/>
  <c r="H29"/>
  <c r="H93" s="1"/>
  <c r="G29"/>
  <c r="AK28"/>
  <c r="AK27"/>
  <c r="AK26"/>
  <c r="AK25"/>
  <c r="AK24"/>
  <c r="AG23"/>
  <c r="AK23" s="1"/>
  <c r="AB23"/>
  <c r="AF23" s="1"/>
  <c r="Q23"/>
  <c r="U23" s="1"/>
  <c r="V23" s="1"/>
  <c r="AK22"/>
  <c r="AK21"/>
  <c r="AK20"/>
  <c r="AG19"/>
  <c r="AK19" s="1"/>
  <c r="W19"/>
  <c r="AA19" s="1"/>
  <c r="Q19"/>
  <c r="U19" s="1"/>
  <c r="L19"/>
  <c r="P19" s="1"/>
  <c r="AG18"/>
  <c r="AK18" s="1"/>
  <c r="W18"/>
  <c r="AA18" s="1"/>
  <c r="Q18"/>
  <c r="U18" s="1"/>
  <c r="L18"/>
  <c r="P18" s="1"/>
  <c r="AG17"/>
  <c r="AK17" s="1"/>
  <c r="AG16"/>
  <c r="AK16" s="1"/>
  <c r="W16"/>
  <c r="AA16" s="1"/>
  <c r="Q16"/>
  <c r="U16" s="1"/>
  <c r="L16"/>
  <c r="P16" s="1"/>
  <c r="G16"/>
  <c r="K16" s="1"/>
  <c r="AK15"/>
  <c r="AK14"/>
  <c r="G14"/>
  <c r="K14" s="1"/>
  <c r="V14" s="1"/>
  <c r="AG13"/>
  <c r="AK13" s="1"/>
  <c r="W13"/>
  <c r="AA13" s="1"/>
  <c r="L13"/>
  <c r="P13" s="1"/>
  <c r="G13"/>
  <c r="K13" s="1"/>
  <c r="AK12"/>
  <c r="AG11"/>
  <c r="AK11" s="1"/>
  <c r="W11"/>
  <c r="AA11" s="1"/>
  <c r="Q11"/>
  <c r="U11" s="1"/>
  <c r="V11" s="1"/>
  <c r="AK10"/>
  <c r="AK9"/>
  <c r="AG8"/>
  <c r="AK8" s="1"/>
  <c r="AB8"/>
  <c r="AF8" s="1"/>
  <c r="W8"/>
  <c r="AA8" s="1"/>
  <c r="Q8"/>
  <c r="U8" s="1"/>
  <c r="V8" s="1"/>
  <c r="AK7"/>
  <c r="AK6"/>
  <c r="AB6"/>
  <c r="AF6" s="1"/>
  <c r="W6"/>
  <c r="AA6" s="1"/>
  <c r="AG5"/>
  <c r="AK5" s="1"/>
  <c r="AB5"/>
  <c r="AF5" s="1"/>
  <c r="W5"/>
  <c r="AA5" s="1"/>
  <c r="Q5"/>
  <c r="U5" s="1"/>
  <c r="L5"/>
  <c r="P5" s="1"/>
  <c r="G5"/>
  <c r="K5" s="1"/>
  <c r="AK4"/>
  <c r="W4"/>
  <c r="AA4" s="1"/>
  <c r="Q4"/>
  <c r="U4" s="1"/>
  <c r="V4" s="1"/>
  <c r="AG3"/>
  <c r="V13" l="1"/>
  <c r="K29"/>
  <c r="K93" s="1"/>
  <c r="V31"/>
  <c r="BR76"/>
  <c r="BR60"/>
  <c r="BR56"/>
  <c r="BR52"/>
  <c r="BR48"/>
  <c r="BR44"/>
  <c r="BR40"/>
  <c r="BR36"/>
  <c r="BR32"/>
  <c r="BR28"/>
  <c r="BR24"/>
  <c r="BR20"/>
  <c r="BR16"/>
  <c r="BR12"/>
  <c r="BR8"/>
  <c r="BR4"/>
  <c r="V19"/>
  <c r="V34"/>
  <c r="V48"/>
  <c r="BR92"/>
  <c r="BR88"/>
  <c r="BR80"/>
  <c r="BR72"/>
  <c r="BR64"/>
  <c r="V76"/>
  <c r="V16"/>
  <c r="V18"/>
  <c r="R93"/>
  <c r="U55"/>
  <c r="V55" s="1"/>
  <c r="V51"/>
  <c r="V54"/>
  <c r="V5"/>
  <c r="P29"/>
  <c r="BR75"/>
  <c r="BR78"/>
  <c r="BQ93"/>
  <c r="BB21"/>
  <c r="BB17"/>
  <c r="BB13"/>
  <c r="BB9"/>
  <c r="BB5"/>
  <c r="BR70"/>
  <c r="BR66"/>
  <c r="BR62"/>
  <c r="BR58"/>
  <c r="BR54"/>
  <c r="BR50"/>
  <c r="BR46"/>
  <c r="BR42"/>
  <c r="BR38"/>
  <c r="BR34"/>
  <c r="BR30"/>
  <c r="BR26"/>
  <c r="BR22"/>
  <c r="BR18"/>
  <c r="BR14"/>
  <c r="BR10"/>
  <c r="BR6"/>
  <c r="BR71"/>
  <c r="BR67"/>
  <c r="BR63"/>
  <c r="BR59"/>
  <c r="BR55"/>
  <c r="BR51"/>
  <c r="BR47"/>
  <c r="BR43"/>
  <c r="BR39"/>
  <c r="BR35"/>
  <c r="BR31"/>
  <c r="BR27"/>
  <c r="BR23"/>
  <c r="BR19"/>
  <c r="BR15"/>
  <c r="BR11"/>
  <c r="BR7"/>
  <c r="BR3"/>
  <c r="BR90"/>
  <c r="BR86"/>
  <c r="BR82"/>
  <c r="BR77"/>
  <c r="BR74"/>
  <c r="AG93"/>
  <c r="BA93"/>
  <c r="BB2"/>
  <c r="W93"/>
  <c r="Q93"/>
  <c r="BG93"/>
  <c r="BL93"/>
  <c r="AB93"/>
  <c r="BB90"/>
  <c r="BB86"/>
  <c r="BB82"/>
  <c r="BB77"/>
  <c r="BB74"/>
  <c r="BB73"/>
  <c r="BB69"/>
  <c r="BB66"/>
  <c r="BB62"/>
  <c r="BB59"/>
  <c r="BB56"/>
  <c r="BB52"/>
  <c r="BB48"/>
  <c r="BB45"/>
  <c r="BB41"/>
  <c r="BB38"/>
  <c r="BB34"/>
  <c r="BB30"/>
  <c r="BB26"/>
  <c r="BB22"/>
  <c r="BB18"/>
  <c r="BB14"/>
  <c r="L93"/>
  <c r="G93"/>
  <c r="BR2"/>
  <c r="AQ93"/>
  <c r="F93"/>
  <c r="BB92"/>
  <c r="BB87"/>
  <c r="BB83"/>
  <c r="BB78"/>
  <c r="BB75"/>
  <c r="BB70"/>
  <c r="BB63"/>
  <c r="BB60"/>
  <c r="BB57"/>
  <c r="BB53"/>
  <c r="BB49"/>
  <c r="BB46"/>
  <c r="BB42"/>
  <c r="BB39"/>
  <c r="BB35"/>
  <c r="BB31"/>
  <c r="BB27"/>
  <c r="BB23"/>
  <c r="BB19"/>
  <c r="BB15"/>
  <c r="BB11"/>
  <c r="BB7"/>
  <c r="BB3"/>
  <c r="BB88"/>
  <c r="BB84"/>
  <c r="BB79"/>
  <c r="BB76"/>
  <c r="BB71"/>
  <c r="BB67"/>
  <c r="BB64"/>
  <c r="BB61"/>
  <c r="BB58"/>
  <c r="BB54"/>
  <c r="BB50"/>
  <c r="BB47"/>
  <c r="BB43"/>
  <c r="BB40"/>
  <c r="BB36"/>
  <c r="BB32"/>
  <c r="BB28"/>
  <c r="BB24"/>
  <c r="BB20"/>
  <c r="BB16"/>
  <c r="BB12"/>
  <c r="BB8"/>
  <c r="BB4"/>
  <c r="BB89"/>
  <c r="BB85"/>
  <c r="BB81"/>
  <c r="BB80"/>
  <c r="BB72"/>
  <c r="BB68"/>
  <c r="BB65"/>
  <c r="BB55"/>
  <c r="BB51"/>
  <c r="BB44"/>
  <c r="BB37"/>
  <c r="BB33"/>
  <c r="BB29"/>
  <c r="BB25"/>
  <c r="BB91"/>
  <c r="BS91" s="1"/>
  <c r="AV93"/>
  <c r="P93"/>
  <c r="AL35"/>
  <c r="AL11"/>
  <c r="AL45"/>
  <c r="AL52"/>
  <c r="BS52" s="1"/>
  <c r="AL69"/>
  <c r="AL28"/>
  <c r="AL55"/>
  <c r="AL78"/>
  <c r="AL80"/>
  <c r="AL81"/>
  <c r="BS81" s="1"/>
  <c r="AL83"/>
  <c r="AL85"/>
  <c r="AL87"/>
  <c r="AL89"/>
  <c r="AL68"/>
  <c r="AL7"/>
  <c r="AL12"/>
  <c r="AL14"/>
  <c r="AL25"/>
  <c r="AL27"/>
  <c r="AL39"/>
  <c r="AL47"/>
  <c r="AK3"/>
  <c r="AK93" s="1"/>
  <c r="AL15"/>
  <c r="AL43"/>
  <c r="AL49"/>
  <c r="AL54"/>
  <c r="AL57"/>
  <c r="AL60"/>
  <c r="AL63"/>
  <c r="AL65"/>
  <c r="BS65" s="1"/>
  <c r="AL66"/>
  <c r="AL76"/>
  <c r="AL13"/>
  <c r="AL41"/>
  <c r="AL70"/>
  <c r="AL71"/>
  <c r="AL72"/>
  <c r="AL73"/>
  <c r="BS73" s="1"/>
  <c r="AL74"/>
  <c r="AL75"/>
  <c r="AL6"/>
  <c r="AL8"/>
  <c r="BS8" s="1"/>
  <c r="AL51"/>
  <c r="AL38"/>
  <c r="AL16"/>
  <c r="AL9"/>
  <c r="BS9" s="1"/>
  <c r="AL21"/>
  <c r="BS21" s="1"/>
  <c r="AL26"/>
  <c r="AL29"/>
  <c r="AL30"/>
  <c r="BS30" s="1"/>
  <c r="AL32"/>
  <c r="AL40"/>
  <c r="AL44"/>
  <c r="AL53"/>
  <c r="BS53" s="1"/>
  <c r="AL67"/>
  <c r="AL19"/>
  <c r="AL22"/>
  <c r="AL24"/>
  <c r="AL37"/>
  <c r="AL50"/>
  <c r="AL56"/>
  <c r="AL58"/>
  <c r="AL59"/>
  <c r="AL61"/>
  <c r="AL62"/>
  <c r="AL64"/>
  <c r="BS64" s="1"/>
  <c r="AL77"/>
  <c r="BS77" s="1"/>
  <c r="AL79"/>
  <c r="AL82"/>
  <c r="AL84"/>
  <c r="AL86"/>
  <c r="AL88"/>
  <c r="AL90"/>
  <c r="AL4"/>
  <c r="BS4" s="1"/>
  <c r="AL10"/>
  <c r="BS10" s="1"/>
  <c r="AL20"/>
  <c r="AL31"/>
  <c r="AL33"/>
  <c r="BS33" s="1"/>
  <c r="AL36"/>
  <c r="AL48"/>
  <c r="AL17"/>
  <c r="AL18"/>
  <c r="AL23"/>
  <c r="AL46"/>
  <c r="AL34"/>
  <c r="AL42"/>
  <c r="AF93"/>
  <c r="AL2"/>
  <c r="BS36" l="1"/>
  <c r="BS74"/>
  <c r="BS15"/>
  <c r="BS87"/>
  <c r="BS79"/>
  <c r="BS38"/>
  <c r="BS75"/>
  <c r="BS17"/>
  <c r="BS90"/>
  <c r="BS22"/>
  <c r="BS11"/>
  <c r="BS86"/>
  <c r="BS31"/>
  <c r="BS82"/>
  <c r="BS62"/>
  <c r="BS56"/>
  <c r="BS44"/>
  <c r="BS14"/>
  <c r="BS23"/>
  <c r="BS59"/>
  <c r="BS66"/>
  <c r="BS2"/>
  <c r="BS20"/>
  <c r="BS61"/>
  <c r="BS40"/>
  <c r="BS26"/>
  <c r="BS89"/>
  <c r="V29"/>
  <c r="BS63"/>
  <c r="BS49"/>
  <c r="BS83"/>
  <c r="BS45"/>
  <c r="BS37"/>
  <c r="BS32"/>
  <c r="BS57"/>
  <c r="BS58"/>
  <c r="BS41"/>
  <c r="BS25"/>
  <c r="BS68"/>
  <c r="BS85"/>
  <c r="BS46"/>
  <c r="BS88"/>
  <c r="BS71"/>
  <c r="BS60"/>
  <c r="BS43"/>
  <c r="BS12"/>
  <c r="BS28"/>
  <c r="BS92"/>
  <c r="BS70"/>
  <c r="BS7"/>
  <c r="BS50"/>
  <c r="BS39"/>
  <c r="BS27"/>
  <c r="BS42"/>
  <c r="BS69"/>
  <c r="BS13"/>
  <c r="BS78"/>
  <c r="BS18"/>
  <c r="BS72"/>
  <c r="BS54"/>
  <c r="BS48"/>
  <c r="BS6"/>
  <c r="BS47"/>
  <c r="BS29"/>
  <c r="BS55"/>
  <c r="BS76"/>
  <c r="BS19"/>
  <c r="BS84"/>
  <c r="BS24"/>
  <c r="BS67"/>
  <c r="BS80"/>
  <c r="BS35"/>
  <c r="BS51"/>
  <c r="BS16"/>
  <c r="BS34"/>
  <c r="BR93"/>
  <c r="U93"/>
  <c r="AA93"/>
  <c r="BB93"/>
  <c r="AL3"/>
  <c r="BS3" s="1"/>
  <c r="AL5"/>
  <c r="BS5" s="1"/>
  <c r="V93" l="1"/>
  <c r="AL93"/>
  <c r="BS93" l="1"/>
</calcChain>
</file>

<file path=xl/sharedStrings.xml><?xml version="1.0" encoding="utf-8"?>
<sst xmlns="http://schemas.openxmlformats.org/spreadsheetml/2006/main" count="344" uniqueCount="344">
  <si>
    <t>B_01</t>
  </si>
  <si>
    <t>B_05</t>
  </si>
  <si>
    <t>B_38</t>
  </si>
  <si>
    <t>B_02</t>
  </si>
  <si>
    <t>B_04</t>
  </si>
  <si>
    <t>B_03</t>
  </si>
  <si>
    <t>B_06</t>
  </si>
  <si>
    <t>B_08</t>
  </si>
  <si>
    <t>B_10</t>
  </si>
  <si>
    <t>B_12</t>
  </si>
  <si>
    <t>B_13</t>
  </si>
  <si>
    <t>B_21</t>
  </si>
  <si>
    <t>B_22</t>
  </si>
  <si>
    <t>B_42</t>
  </si>
  <si>
    <t>B_41</t>
  </si>
  <si>
    <t>B_19</t>
  </si>
  <si>
    <t>B_16</t>
  </si>
  <si>
    <t>B_18</t>
  </si>
  <si>
    <t>B_14</t>
  </si>
  <si>
    <t>B_11</t>
  </si>
  <si>
    <t>B_20</t>
  </si>
  <si>
    <t>B_15</t>
  </si>
  <si>
    <t>B_23</t>
  </si>
  <si>
    <t>B_70</t>
  </si>
  <si>
    <t>B_29</t>
  </si>
  <si>
    <t>B_60</t>
  </si>
  <si>
    <t>B_28</t>
  </si>
  <si>
    <t>B_35</t>
  </si>
  <si>
    <t>B_36</t>
  </si>
  <si>
    <t>B_47</t>
  </si>
  <si>
    <t>B_31</t>
  </si>
  <si>
    <t>B_32</t>
  </si>
  <si>
    <t>B_33</t>
  </si>
  <si>
    <t>B_09</t>
  </si>
  <si>
    <t>B_34</t>
  </si>
  <si>
    <t>B_25</t>
  </si>
  <si>
    <t>B_27</t>
  </si>
  <si>
    <t>B_48</t>
  </si>
  <si>
    <t>B_40</t>
  </si>
  <si>
    <t>B_80</t>
  </si>
  <si>
    <t>B_90</t>
  </si>
  <si>
    <t>B_91</t>
  </si>
  <si>
    <t>B_49</t>
  </si>
  <si>
    <t>B_95</t>
  </si>
  <si>
    <t>B_96</t>
  </si>
  <si>
    <t>B_99</t>
  </si>
  <si>
    <t>B_103</t>
  </si>
  <si>
    <t>B_101</t>
  </si>
  <si>
    <t>B_109</t>
  </si>
  <si>
    <t>B_110</t>
  </si>
  <si>
    <t>B_111</t>
  </si>
  <si>
    <t>B_112</t>
  </si>
  <si>
    <t>B_113</t>
  </si>
  <si>
    <t>B_116</t>
  </si>
  <si>
    <t>B_117</t>
  </si>
  <si>
    <t>B_114</t>
  </si>
  <si>
    <t>B_118</t>
  </si>
  <si>
    <t>B_124</t>
  </si>
  <si>
    <t>B_122</t>
  </si>
  <si>
    <t>B_128</t>
  </si>
  <si>
    <t>B_130</t>
  </si>
  <si>
    <t>T_02</t>
  </si>
  <si>
    <t>T_01</t>
  </si>
  <si>
    <t>B_126</t>
  </si>
  <si>
    <t>B_129</t>
  </si>
  <si>
    <t>NUTRILIFE SRL</t>
  </si>
  <si>
    <t>B_146</t>
  </si>
  <si>
    <t>B_147</t>
  </si>
  <si>
    <t>B_150</t>
  </si>
  <si>
    <t>B_149</t>
  </si>
  <si>
    <t>B_153</t>
  </si>
  <si>
    <t>b_152</t>
  </si>
  <si>
    <t>Eligon</t>
  </si>
  <si>
    <t>B_156</t>
  </si>
  <si>
    <t>B_158</t>
  </si>
  <si>
    <t>B_159</t>
  </si>
  <si>
    <t>B_160</t>
  </si>
  <si>
    <t>B_161</t>
  </si>
  <si>
    <t>B_164</t>
  </si>
  <si>
    <t>B_162</t>
  </si>
  <si>
    <t>DIGESTMED SRL</t>
  </si>
  <si>
    <t>B_166</t>
  </si>
  <si>
    <t>IMUNOMEDICA PROVITA SRL</t>
  </si>
  <si>
    <t>total  iulie</t>
  </si>
  <si>
    <t>total august</t>
  </si>
  <si>
    <t>TRIM IIII 2023</t>
  </si>
  <si>
    <t>total septembrie</t>
  </si>
  <si>
    <t>total octombrie</t>
  </si>
  <si>
    <t>total noiembrie</t>
  </si>
  <si>
    <t>TRIM IV 2023</t>
  </si>
  <si>
    <t>total decembrie</t>
  </si>
  <si>
    <t>total ianuarie</t>
  </si>
  <si>
    <t>total februarie</t>
  </si>
  <si>
    <t>total martie</t>
  </si>
  <si>
    <t>TRIM I 2023</t>
  </si>
  <si>
    <t>total aprilie</t>
  </si>
  <si>
    <t>total mai</t>
  </si>
  <si>
    <t>total iunie</t>
  </si>
  <si>
    <t>TRIM II 2023</t>
  </si>
  <si>
    <t>TOTAL CONTRACT AN</t>
  </si>
  <si>
    <t>B_97</t>
  </si>
  <si>
    <t>TOTAL</t>
  </si>
  <si>
    <t>U0018/2023</t>
  </si>
  <si>
    <t>U0027/2023</t>
  </si>
  <si>
    <t>U0022/2023</t>
  </si>
  <si>
    <t>U0049/2023</t>
  </si>
  <si>
    <t>U0028/2023</t>
  </si>
  <si>
    <t>U0024/2023</t>
  </si>
  <si>
    <t>U0041/2023</t>
  </si>
  <si>
    <t>U0047/2023</t>
  </si>
  <si>
    <t>U0012/2023</t>
  </si>
  <si>
    <t>U0037/2023</t>
  </si>
  <si>
    <t>U0009/2023</t>
  </si>
  <si>
    <t>U0010/2023</t>
  </si>
  <si>
    <t>U0039/2023</t>
  </si>
  <si>
    <t>U0040/2023</t>
  </si>
  <si>
    <t>U0043/2023</t>
  </si>
  <si>
    <t>U0032/2023</t>
  </si>
  <si>
    <t>U0007/2023</t>
  </si>
  <si>
    <t>U0046/2023</t>
  </si>
  <si>
    <t>U0003/2023</t>
  </si>
  <si>
    <t>SPITALUL CLINIC "SF. MARIA" BUCUREȘTI</t>
  </si>
  <si>
    <t>SPITALUL CLINIC DE URGENȚĂ PENTRU COPII "GRIGORE ALEXANDRESCU"</t>
  </si>
  <si>
    <t>CENTRUL DE EVALUARE ȘI TRATAMENT AL TOXICODEPENDENȚILOR PENTRU TINERI  "SF. STELIAN"</t>
  </si>
  <si>
    <t>SPITALUL CLINIC DE URGENȚĂ BUCUREȘTI</t>
  </si>
  <si>
    <t>SPITALUL CLINIC DE NEFROLOGIE "DR. CAROL DAVILA" BUCUREȘTI</t>
  </si>
  <si>
    <t>SPITALUL CLINIC DE URGENȚE ȘI CHIRURGIE PLASTICĂ, REPARATORIE ȘI ARSURI</t>
  </si>
  <si>
    <t>SPITALUL CLINIC FILANTROPIA</t>
  </si>
  <si>
    <t>SPITALUL CLINIC DE URGENȚE OFTALMOLOGICE BUCUREȘTI</t>
  </si>
  <si>
    <t>INSTITUTUL NAȚIONAL DE GERIATRIE ȘI GERONTOLOGIE "ANA ASLAN"</t>
  </si>
  <si>
    <t>INSTITUTUL DE ENDOCRINOLOGIE "DR.  C. I. PARHON" BUCUREȘTI</t>
  </si>
  <si>
    <t>SPITALUL CLINIC "DR. I. CANTACUZINO" BUCUREȘTI</t>
  </si>
  <si>
    <t>SPITALUL CLINIC DE URGENȚĂ "SF. PANTELIMON" BUCUREȘTI</t>
  </si>
  <si>
    <t>SPITALUL CLINIC DE COPII "DR. V. GOMOIU"</t>
  </si>
  <si>
    <t>SPITALUL CLINIC "NICOLAE MALAXA" BUCUREȘTI</t>
  </si>
  <si>
    <t>CENTRUL METODOLOGIC DE REUMATOLOGIE "DR. ION STOIA" BUCUREȘTI</t>
  </si>
  <si>
    <t>INSTITUTUL DE URGENŢĂ PENTRU BOLI CARDIOVASCULARE "PROF. DR. C. C.  ILIESCU" BUCUREȘTI</t>
  </si>
  <si>
    <t>SPITALUL CLINIC COLENTINA</t>
  </si>
  <si>
    <t>INSTITUTUL CLINIC FUNDENI</t>
  </si>
  <si>
    <t>INSTITUTUL DE DIABET, NUTRIȚIE ȘI BOLI METABOLICE "DR. N. PAULESCU" BUCUREȘTI</t>
  </si>
  <si>
    <t>U0004/2023</t>
  </si>
  <si>
    <t>INSTITUTUL ONCOLOGIC "PROF. DR. AL. TRESTIOREANU" BUCUREȘTI</t>
  </si>
  <si>
    <t>U0029/2023</t>
  </si>
  <si>
    <t>INSTITUTUL NAȚIONAL PENTRU SĂNĂTATEA MAMEI ȘI COPILULUI "ALESSANDRESCU - RUSESCU"</t>
  </si>
  <si>
    <t>U0042/2023</t>
  </si>
  <si>
    <t>SPITALUL CLINIC DE ORTOPEDIE-TRAUMATOLOGIE "FOIȘOR" BUCUREȘTI</t>
  </si>
  <si>
    <t>U0035/2023</t>
  </si>
  <si>
    <t>SPITALUL CLINIC COLȚEA</t>
  </si>
  <si>
    <t>U0050/2023</t>
  </si>
  <si>
    <t>INSTITUTUL NAȚIONAL DE RECUPERARE, MEDICINĂ FIZICĂ ȘI BALNEOCLIMATOLOGIE</t>
  </si>
  <si>
    <t>U0008/2023</t>
  </si>
  <si>
    <t>SPITALUL CLINIC DE URGENȚĂ "SF.IOAN" BUCUREȘTI</t>
  </si>
  <si>
    <t>U0045/2023</t>
  </si>
  <si>
    <t>SPITALUL DE BOLNAVI CRONICI ȘI GERIATRIE SF. LUCA</t>
  </si>
  <si>
    <t>U0044/2023</t>
  </si>
  <si>
    <t>SPITALUL CLINIC DE URGENȚĂ PENTRU COPII "M.S.CURIE"</t>
  </si>
  <si>
    <t>U0006/2023</t>
  </si>
  <si>
    <t>SPITALUL CLINIC DE URGENȚĂ "DR.BAGDASAR-ARSENI"</t>
  </si>
  <si>
    <t>U0021/2023</t>
  </si>
  <si>
    <t>INSTITUTUL NAȚIONAL DE NEUROLOGIE ȘI BOLI NEUROVASCULARE BUCUREȘTI</t>
  </si>
  <si>
    <t>U0002/2023</t>
  </si>
  <si>
    <t>INSTITUTUL DE PNEUMOLOGIE MARIUS NASTA</t>
  </si>
  <si>
    <t>U0048/2023</t>
  </si>
  <si>
    <t>SPITALUL CLINIC "DR.THEODOR BURGHELE" BUCUREȘTI</t>
  </si>
  <si>
    <t>U0014/2023</t>
  </si>
  <si>
    <t>INSTITUTUL DE FONOAUDIOLOGIE ȘI CHIRURGIE FUNCȚIONALĂ ORL "DR. HOCIOTĂ"</t>
  </si>
  <si>
    <t>U0017/2023</t>
  </si>
  <si>
    <t>SPITALUL DE URGENȚĂ UNIVERSITAR BUCUREȘTI</t>
  </si>
  <si>
    <t>CUI</t>
  </si>
  <si>
    <t>U0033/2023</t>
  </si>
  <si>
    <t>SPITALUL CLINIC DE CHIRURGIE OMF "PROF. DR. DAN THEODORESCU" BUCUREȘTI</t>
  </si>
  <si>
    <t>U0016/2023</t>
  </si>
  <si>
    <t>SPITALUL CLINIC DE OBSTETRICĂ-GINECOLOGIE "DR.PANAIT SÂRBU" BUCUREȘTI</t>
  </si>
  <si>
    <t>SPITALUL CLINIC DE BOLI INFECȚIOASE ȘI BOLI TROPICALE "DR.V.BABEȘ" BUCUREȘTI</t>
  </si>
  <si>
    <t>U0023/2023</t>
  </si>
  <si>
    <t>SPITALUL CLINIC DE PSIHIATRIE PROF. DR. "AL. OBREGIA"</t>
  </si>
  <si>
    <t>U0005/2023</t>
  </si>
  <si>
    <t>INSTITUTUL DE BOLI INFECȚIOASE "Dr. MATEI BALȘ"</t>
  </si>
  <si>
    <t>U0013/2023</t>
  </si>
  <si>
    <t>SPITALUL DE PNEUMOFTIZIOLOGIE "SF. ȘTEFAN"</t>
  </si>
  <si>
    <t>U0051/2023</t>
  </si>
  <si>
    <t>SPITALUL UNIVERSITAR DE URGENȚĂ "ELIAS"</t>
  </si>
  <si>
    <t>U0053/2023</t>
  </si>
  <si>
    <t>SPITALUL DE PSIHIATRIE  DR. "CONSTANTIN GORGOS"</t>
  </si>
  <si>
    <t>U0054/2023</t>
  </si>
  <si>
    <t>CREȘTINĂ MEDICALĂ MUNPOSAN '94 SRL</t>
  </si>
  <si>
    <t>U0056/2023</t>
  </si>
  <si>
    <t>C.N.M.R.N. "NICOLAE ROBĂNESCU"</t>
  </si>
  <si>
    <t>U0057/2023</t>
  </si>
  <si>
    <t>EUROCLINIC HOSPITAL SA</t>
  </si>
  <si>
    <t>U0059/2023</t>
  </si>
  <si>
    <t>MED LIFE SA</t>
  </si>
  <si>
    <t>U0059BIS/2023</t>
  </si>
  <si>
    <t>MEDLIFE SA BUCUREȘTI - SUCURSALA BUCUREȘTI</t>
  </si>
  <si>
    <t>U0062/2023</t>
  </si>
  <si>
    <t>GRAL MEDICAL SRL</t>
  </si>
  <si>
    <t>U0066/2023</t>
  </si>
  <si>
    <t>CENTRUL MEDICAL UNIREA SRL</t>
  </si>
  <si>
    <t>U0064/2023</t>
  </si>
  <si>
    <t>TINOS CLINIC SRL</t>
  </si>
  <si>
    <t>U0071/2023</t>
  </si>
  <si>
    <t>FOCUS LAB PLUS S.R.L.</t>
  </si>
  <si>
    <t>U0069/2023</t>
  </si>
  <si>
    <t>ANGIOMEDICA - NOI ȘTIM CE AI PE INIMĂ SRL</t>
  </si>
  <si>
    <t>U0070/2023</t>
  </si>
  <si>
    <t>CLINICA NEWMEDICS SRL</t>
  </si>
  <si>
    <t>U0072/2023</t>
  </si>
  <si>
    <t>AFFIDEA ROMANIA SRL</t>
  </si>
  <si>
    <t>U0074/2023</t>
  </si>
  <si>
    <t>DELTA HEALTH CARE SRL</t>
  </si>
  <si>
    <t>U0073/2023</t>
  </si>
  <si>
    <t>SANADOR SRL</t>
  </si>
  <si>
    <t>U0079/2023</t>
  </si>
  <si>
    <t>SANAMED HOSPITAL SRL</t>
  </si>
  <si>
    <t>U0078/2023</t>
  </si>
  <si>
    <t>CLINICA MEDICALĂ HIPOCRAT 2000 SRL</t>
  </si>
  <si>
    <t>U0080/2023</t>
  </si>
  <si>
    <t>WEST EYE HOSPITAL SRL</t>
  </si>
  <si>
    <t>U0082/2023</t>
  </si>
  <si>
    <t>MEDICOVER SRL</t>
  </si>
  <si>
    <t>U0086/2023</t>
  </si>
  <si>
    <t>MEDICOVER HOSPITALS SRL</t>
  </si>
  <si>
    <t>U0087/2023</t>
  </si>
  <si>
    <t>LAURUS MEDICAL SRL</t>
  </si>
  <si>
    <t>U0084/2023</t>
  </si>
  <si>
    <t>SPITALUL UNIVERSITAR CF WITING</t>
  </si>
  <si>
    <t>U0083/2023</t>
  </si>
  <si>
    <t>SPITALUL CLINIC CF2 BUCUREȘTI</t>
  </si>
  <si>
    <t>U0088/2023</t>
  </si>
  <si>
    <t>FUNDAȚIA BUCURIA AJUTORULUI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</si>
  <si>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</si>
  <si>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</si>
  <si>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</si>
  <si>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</si>
  <si>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</si>
  <si>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</si>
  <si>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</si>
  <si>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</si>
  <si>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U0106/2023</t>
  </si>
  <si>
    <t>SAPIENS MEDICAL SRL</t>
  </si>
  <si>
    <t>U0107/2023</t>
  </si>
  <si>
    <t>FUNDAȚIA HOSPICE CASA SPERANȚEI</t>
  </si>
  <si>
    <t>U0108/2023</t>
  </si>
  <si>
    <t>ASOCIAȚIA CENTRUL DE ÎNGRIJIRE CASA SUTER</t>
  </si>
  <si>
    <t>B_133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</si>
  <si>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</si>
  <si>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</si>
  <si>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</si>
  <si>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</si>
  <si>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</si>
  <si>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</si>
  <si>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</si>
  <si>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</si>
  <si>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</si>
  <si>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</si>
  <si>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</si>
  <si>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</si>
  <si>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U0109/2023</t>
  </si>
  <si>
    <t>CENTRUL DE DIAGNOSTIC ȘI TRATAMENT PROVITA SA</t>
  </si>
  <si>
    <t>U0111/2023</t>
  </si>
  <si>
    <t>VICTORIA MEDICAL CENTER SRL</t>
  </si>
  <si>
    <t>U0115/2023</t>
  </si>
  <si>
    <t>LOTUS MED S.R.L.</t>
  </si>
  <si>
    <t>U0117/2023</t>
  </si>
  <si>
    <t>AIS CLINCS&amp;HOSPITAL SRL</t>
  </si>
  <si>
    <t>U0118/2023</t>
  </si>
  <si>
    <t>INFOSAN SRL</t>
  </si>
  <si>
    <t>U0119/2023</t>
  </si>
  <si>
    <t>MEDICAL CITY BLUE SRL</t>
  </si>
  <si>
    <t>U0120/2023</t>
  </si>
  <si>
    <t>MEDEUROPA SRL</t>
  </si>
  <si>
    <t xml:space="preserve"> B_167 </t>
  </si>
  <si>
    <t>U0126/2023</t>
  </si>
  <si>
    <t>SPITALUL DE ONCOLOGIE MONZA</t>
  </si>
  <si>
    <t>U0060/2023</t>
  </si>
  <si>
    <t>SFANTA LUCIA</t>
  </si>
  <si>
    <t>B_168</t>
  </si>
  <si>
    <t>U0127/2023</t>
  </si>
  <si>
    <t>DONNA ONCOLOGY SRL</t>
  </si>
  <si>
    <t>U0123/2023</t>
  </si>
  <si>
    <t>INTERCARDIOCLINIQUE SRL</t>
  </si>
  <si>
    <t xml:space="preserve"> B_165 </t>
  </si>
  <si>
    <t>U0124/2023</t>
  </si>
  <si>
    <t>DIAMEDICA SRL</t>
  </si>
  <si>
    <t>U0121/2023</t>
  </si>
  <si>
    <t xml:space="preserve"> B_163 </t>
  </si>
  <si>
    <t>U0122/2023</t>
  </si>
  <si>
    <t>REVERA ASSISTED SRL</t>
  </si>
  <si>
    <t>U0125/2023</t>
  </si>
  <si>
    <t xml:space="preserve"> DRG IAN</t>
  </si>
  <si>
    <t>CRONICI IAN</t>
  </si>
  <si>
    <t>PALIATIVI IAN</t>
  </si>
  <si>
    <t>SSZ IAN</t>
  </si>
  <si>
    <t xml:space="preserve"> DRG FEB</t>
  </si>
  <si>
    <t>CRONICI FEB</t>
  </si>
  <si>
    <t>PALIATIVI FEB</t>
  </si>
  <si>
    <t>SSZ FEB</t>
  </si>
  <si>
    <t xml:space="preserve"> DRG MAR</t>
  </si>
  <si>
    <t>CRONICI MAR</t>
  </si>
  <si>
    <t>PALIATIVI MAR</t>
  </si>
  <si>
    <t>SSZ MAR</t>
  </si>
  <si>
    <t xml:space="preserve"> DRG APR</t>
  </si>
  <si>
    <t>CRONICI APR</t>
  </si>
  <si>
    <t>PALIATIVI APR</t>
  </si>
  <si>
    <t>SSZ APR</t>
  </si>
  <si>
    <t xml:space="preserve"> DRG MAI</t>
  </si>
  <si>
    <t>CRONICI MAI</t>
  </si>
  <si>
    <t>PALIATIVI MAI</t>
  </si>
  <si>
    <t>SSZ MAI</t>
  </si>
  <si>
    <t>SSZ IUN</t>
  </si>
  <si>
    <t>CRONICI IUN</t>
  </si>
  <si>
    <t xml:space="preserve"> DRG IUN</t>
  </si>
  <si>
    <t>PALIATIVI IUN</t>
  </si>
  <si>
    <t>DRG IUL</t>
  </si>
  <si>
    <t>CRONICI IUL</t>
  </si>
  <si>
    <t>PALIATIVI IUL</t>
  </si>
  <si>
    <t>SSZ IUL</t>
  </si>
  <si>
    <t>DRG AUG</t>
  </si>
  <si>
    <t>CRONICI AUG</t>
  </si>
  <si>
    <t>PALIATIVI AUG</t>
  </si>
  <si>
    <t>SSZ AUG</t>
  </si>
  <si>
    <t>DRG SEP</t>
  </si>
  <si>
    <t>CRONICI SEP</t>
  </si>
  <si>
    <t>PALIATIVI SEP</t>
  </si>
  <si>
    <t>SSZ SEP</t>
  </si>
  <si>
    <t>DRG OCT</t>
  </si>
  <si>
    <t>CRONICI OCT</t>
  </si>
  <si>
    <t>PALIATIVI OCT</t>
  </si>
  <si>
    <t>SSZ OCT</t>
  </si>
  <si>
    <t>DRG NOV</t>
  </si>
  <si>
    <t>CRONICI NOV</t>
  </si>
  <si>
    <t>PALIATIVI NOV</t>
  </si>
  <si>
    <t>SSZ NOV</t>
  </si>
  <si>
    <t>DRG DEC</t>
  </si>
  <si>
    <t>CRONICI DEC</t>
  </si>
  <si>
    <t>PALIATIVI DEC</t>
  </si>
  <si>
    <t>SSZ DEC</t>
  </si>
  <si>
    <t>denumire furnizor</t>
  </si>
  <si>
    <t>nr contract</t>
  </si>
  <si>
    <t>b</t>
  </si>
  <si>
    <t>nr inreg</t>
  </si>
  <si>
    <t xml:space="preserve">SUPLIM SSZ DEC 2022 </t>
  </si>
  <si>
    <t>U0025/2023</t>
  </si>
  <si>
    <t>U0093/2023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</si>
</sst>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4" fontId="0" fillId="2" borderId="0" xfId="1" applyFont="1" applyFill="1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164" fontId="0" fillId="2" borderId="1" xfId="1" applyFont="1" applyFill="1" applyBorder="1"/>
    <xf numFmtId="164" fontId="3" fillId="2" borderId="1" xfId="1" applyFont="1" applyFill="1" applyBorder="1"/>
    <xf numFmtId="0" fontId="2" fillId="2" borderId="1" xfId="0" applyFont="1" applyFill="1" applyBorder="1"/>
    <xf numFmtId="43" fontId="3" fillId="2" borderId="1" xfId="0" applyNumberFormat="1" applyFont="1" applyFill="1" applyBorder="1"/>
    <xf numFmtId="164" fontId="4" fillId="2" borderId="1" xfId="1" applyFont="1" applyFill="1" applyBorder="1" applyAlignment="1">
      <alignment horizontal="right"/>
    </xf>
    <xf numFmtId="2" fontId="6" fillId="0" borderId="1" xfId="2" applyNumberFormat="1" applyFont="1" applyFill="1" applyBorder="1" applyAlignment="1">
      <alignment horizontal="left" vertical="center" wrapText="1"/>
    </xf>
    <xf numFmtId="43" fontId="0" fillId="2" borderId="0" xfId="3" applyFont="1" applyFill="1"/>
    <xf numFmtId="0" fontId="0" fillId="2" borderId="1" xfId="0" applyFill="1" applyBorder="1"/>
    <xf numFmtId="164" fontId="0" fillId="2" borderId="1" xfId="1" applyFont="1" applyFill="1" applyBorder="1" applyAlignment="1">
      <alignment horizontal="center" wrapText="1"/>
    </xf>
    <xf numFmtId="164" fontId="0" fillId="2" borderId="1" xfId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3" fontId="0" fillId="2" borderId="1" xfId="0" applyNumberFormat="1" applyFill="1" applyBorder="1"/>
    <xf numFmtId="43" fontId="3" fillId="2" borderId="0" xfId="3" applyFont="1" applyFill="1"/>
    <xf numFmtId="43" fontId="0" fillId="2" borderId="1" xfId="3" applyFont="1" applyFill="1" applyBorder="1"/>
    <xf numFmtId="43" fontId="3" fillId="2" borderId="1" xfId="3" applyFont="1" applyFill="1" applyBorder="1"/>
    <xf numFmtId="0" fontId="0" fillId="3" borderId="0" xfId="0" applyFill="1"/>
    <xf numFmtId="0" fontId="0" fillId="3" borderId="1" xfId="0" applyFill="1" applyBorder="1"/>
    <xf numFmtId="43" fontId="0" fillId="3" borderId="1" xfId="0" applyNumberFormat="1" applyFill="1" applyBorder="1"/>
    <xf numFmtId="43" fontId="2" fillId="2" borderId="1" xfId="3" applyFont="1" applyFill="1" applyBorder="1" applyAlignment="1">
      <alignment horizontal="right"/>
    </xf>
    <xf numFmtId="43" fontId="4" fillId="2" borderId="1" xfId="3" applyFont="1" applyFill="1" applyBorder="1" applyAlignment="1">
      <alignment horizontal="right"/>
    </xf>
    <xf numFmtId="0" fontId="0" fillId="2" borderId="0" xfId="0" applyFont="1" applyFill="1"/>
    <xf numFmtId="164" fontId="1" fillId="2" borderId="1" xfId="1" applyFont="1" applyFill="1" applyBorder="1"/>
    <xf numFmtId="43" fontId="1" fillId="2" borderId="1" xfId="3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5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49" fontId="9" fillId="2" borderId="1" xfId="4" applyNumberFormat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</cellXfs>
  <cellStyles count="6">
    <cellStyle name="Bad" xfId="5" builtinId="27"/>
    <cellStyle name="Comma" xfId="3" builtinId="3"/>
    <cellStyle name="Comma 2" xfId="1"/>
    <cellStyle name="Good" xfId="4" builtinId="26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S93"/>
  <sheetViews>
    <sheetView tabSelected="1" workbookViewId="0">
      <pane xSplit="4" ySplit="1" topLeftCell="BF67" activePane="bottomRight" state="frozen"/>
      <selection pane="topRight" activeCell="C1" sqref="C1"/>
      <selection pane="bottomLeft" activeCell="A7" sqref="A7"/>
      <selection pane="bottomRight" activeCell="C70" sqref="C70"/>
    </sheetView>
  </sheetViews>
  <sheetFormatPr defaultRowHeight="15"/>
  <cols>
    <col min="1" max="1" width="4.85546875" style="3" customWidth="1"/>
    <col min="2" max="2" width="11.140625" style="3" bestFit="1" customWidth="1"/>
    <col min="3" max="3" width="11.140625" style="1" bestFit="1" customWidth="1"/>
    <col min="4" max="4" width="47.85546875" style="1" customWidth="1"/>
    <col min="5" max="5" width="14.140625" style="1" customWidth="1"/>
    <col min="6" max="6" width="20" style="2" customWidth="1"/>
    <col min="7" max="7" width="20.5703125" style="3" customWidth="1"/>
    <col min="8" max="8" width="21.42578125" style="2" customWidth="1"/>
    <col min="9" max="10" width="16.85546875" style="2" customWidth="1"/>
    <col min="11" max="11" width="18.140625" style="4" customWidth="1"/>
    <col min="12" max="12" width="18.140625" style="3" customWidth="1"/>
    <col min="13" max="13" width="17.7109375" style="3" customWidth="1"/>
    <col min="14" max="14" width="16" style="3" customWidth="1"/>
    <col min="15" max="15" width="17" style="3" customWidth="1"/>
    <col min="16" max="16" width="18.140625" style="4" customWidth="1"/>
    <col min="17" max="17" width="21.42578125" style="3" customWidth="1"/>
    <col min="18" max="18" width="18.5703125" style="3" customWidth="1"/>
    <col min="19" max="19" width="19.140625" style="3" customWidth="1"/>
    <col min="20" max="20" width="19.85546875" style="3" customWidth="1"/>
    <col min="21" max="21" width="18.140625" style="27" bestFit="1" customWidth="1"/>
    <col min="22" max="22" width="19.42578125" style="4" customWidth="1"/>
    <col min="23" max="23" width="18.140625" style="3" bestFit="1" customWidth="1"/>
    <col min="24" max="24" width="17" style="3" bestFit="1" customWidth="1"/>
    <col min="25" max="25" width="16" style="3" bestFit="1" customWidth="1"/>
    <col min="26" max="26" width="17" style="3" bestFit="1" customWidth="1"/>
    <col min="27" max="27" width="18.140625" style="4" bestFit="1" customWidth="1"/>
    <col min="28" max="28" width="18.140625" style="3" bestFit="1" customWidth="1"/>
    <col min="29" max="29" width="17" style="3" bestFit="1" customWidth="1"/>
    <col min="30" max="30" width="16" style="3" bestFit="1" customWidth="1"/>
    <col min="31" max="31" width="17" style="3" bestFit="1" customWidth="1"/>
    <col min="32" max="32" width="18.140625" style="4" bestFit="1" customWidth="1"/>
    <col min="33" max="33" width="18.140625" style="3" bestFit="1" customWidth="1"/>
    <col min="34" max="34" width="17" style="3" bestFit="1" customWidth="1"/>
    <col min="35" max="35" width="16" style="3" bestFit="1" customWidth="1"/>
    <col min="36" max="36" width="17" style="3" bestFit="1" customWidth="1"/>
    <col min="37" max="38" width="18.140625" style="4" bestFit="1" customWidth="1"/>
    <col min="39" max="39" width="18.28515625" style="13" bestFit="1" customWidth="1"/>
    <col min="40" max="40" width="17.140625" style="13" bestFit="1" customWidth="1"/>
    <col min="41" max="41" width="16.140625" style="13" bestFit="1" customWidth="1"/>
    <col min="42" max="42" width="17.140625" style="13" bestFit="1" customWidth="1"/>
    <col min="43" max="43" width="18.28515625" style="19" bestFit="1" customWidth="1"/>
    <col min="44" max="44" width="18.28515625" style="13" bestFit="1" customWidth="1"/>
    <col min="45" max="45" width="17.140625" style="13" bestFit="1" customWidth="1"/>
    <col min="46" max="46" width="16.140625" style="13" bestFit="1" customWidth="1"/>
    <col min="47" max="47" width="17.140625" style="13" bestFit="1" customWidth="1"/>
    <col min="48" max="48" width="18.28515625" style="19" bestFit="1" customWidth="1"/>
    <col min="49" max="49" width="18.28515625" style="13" bestFit="1" customWidth="1"/>
    <col min="50" max="50" width="17.140625" style="13" bestFit="1" customWidth="1"/>
    <col min="51" max="51" width="16.140625" style="13" bestFit="1" customWidth="1"/>
    <col min="52" max="52" width="17.140625" style="13" bestFit="1" customWidth="1"/>
    <col min="53" max="53" width="18.28515625" style="19" bestFit="1" customWidth="1"/>
    <col min="54" max="54" width="19.5703125" style="19" customWidth="1"/>
    <col min="55" max="55" width="17.140625" style="13" bestFit="1" customWidth="1"/>
    <col min="56" max="56" width="16.140625" style="13" bestFit="1" customWidth="1"/>
    <col min="57" max="57" width="14.5703125" style="13" bestFit="1" customWidth="1"/>
    <col min="58" max="58" width="17.140625" style="13" bestFit="1" customWidth="1"/>
    <col min="59" max="59" width="17.140625" style="19" bestFit="1" customWidth="1"/>
    <col min="60" max="61" width="12.42578125" style="13" bestFit="1" customWidth="1"/>
    <col min="62" max="62" width="15.7109375" style="13" bestFit="1" customWidth="1"/>
    <col min="63" max="63" width="12.42578125" style="13" bestFit="1" customWidth="1"/>
    <col min="64" max="64" width="13.5703125" style="19" bestFit="1" customWidth="1"/>
    <col min="65" max="66" width="12.42578125" style="13" bestFit="1" customWidth="1"/>
    <col min="67" max="67" width="10.85546875" style="13" bestFit="1" customWidth="1"/>
    <col min="68" max="68" width="12.42578125" style="13" bestFit="1" customWidth="1"/>
    <col min="69" max="69" width="13.5703125" style="19" bestFit="1" customWidth="1"/>
    <col min="70" max="70" width="19.7109375" style="13" bestFit="1" customWidth="1"/>
    <col min="71" max="71" width="19.5703125" style="22" customWidth="1"/>
    <col min="72" max="16384" width="9.140625" style="3"/>
  </cols>
  <sheetData>
    <row r="1" spans="1:71">
      <c r="A1" s="3" t="s">
        <v>340</v>
      </c>
      <c r="B1" s="3" t="s">
        <v>339</v>
      </c>
      <c r="C1" s="5" t="s">
        <v>338</v>
      </c>
      <c r="D1" s="5" t="s">
        <v>337</v>
      </c>
      <c r="E1" s="5" t="s">
        <v>168</v>
      </c>
      <c r="F1" s="15" t="s">
        <v>341</v>
      </c>
      <c r="G1" s="16" t="s">
        <v>289</v>
      </c>
      <c r="H1" s="7" t="s">
        <v>290</v>
      </c>
      <c r="I1" s="7" t="s">
        <v>291</v>
      </c>
      <c r="J1" s="7" t="s">
        <v>292</v>
      </c>
      <c r="K1" s="6" t="s">
        <v>91</v>
      </c>
      <c r="L1" s="16" t="s">
        <v>293</v>
      </c>
      <c r="M1" s="7" t="s">
        <v>294</v>
      </c>
      <c r="N1" s="7" t="s">
        <v>295</v>
      </c>
      <c r="O1" s="7" t="s">
        <v>296</v>
      </c>
      <c r="P1" s="6" t="s">
        <v>92</v>
      </c>
      <c r="Q1" s="7" t="s">
        <v>297</v>
      </c>
      <c r="R1" s="7" t="s">
        <v>298</v>
      </c>
      <c r="S1" s="7" t="s">
        <v>299</v>
      </c>
      <c r="T1" s="7" t="s">
        <v>300</v>
      </c>
      <c r="U1" s="28" t="s">
        <v>93</v>
      </c>
      <c r="V1" s="17" t="s">
        <v>94</v>
      </c>
      <c r="W1" s="7" t="s">
        <v>301</v>
      </c>
      <c r="X1" s="7" t="s">
        <v>302</v>
      </c>
      <c r="Y1" s="7" t="s">
        <v>303</v>
      </c>
      <c r="Z1" s="7" t="s">
        <v>304</v>
      </c>
      <c r="AA1" s="8" t="s">
        <v>95</v>
      </c>
      <c r="AB1" s="7" t="s">
        <v>305</v>
      </c>
      <c r="AC1" s="7" t="s">
        <v>306</v>
      </c>
      <c r="AD1" s="7" t="s">
        <v>307</v>
      </c>
      <c r="AE1" s="7" t="s">
        <v>308</v>
      </c>
      <c r="AF1" s="8" t="s">
        <v>96</v>
      </c>
      <c r="AG1" s="7" t="s">
        <v>311</v>
      </c>
      <c r="AH1" s="7" t="s">
        <v>310</v>
      </c>
      <c r="AI1" s="7" t="s">
        <v>312</v>
      </c>
      <c r="AJ1" s="7" t="s">
        <v>309</v>
      </c>
      <c r="AK1" s="8" t="s">
        <v>97</v>
      </c>
      <c r="AL1" s="8" t="s">
        <v>98</v>
      </c>
      <c r="AM1" s="20" t="s">
        <v>313</v>
      </c>
      <c r="AN1" s="20" t="s">
        <v>314</v>
      </c>
      <c r="AO1" s="20" t="s">
        <v>315</v>
      </c>
      <c r="AP1" s="20" t="s">
        <v>316</v>
      </c>
      <c r="AQ1" s="21" t="s">
        <v>83</v>
      </c>
      <c r="AR1" s="20" t="s">
        <v>317</v>
      </c>
      <c r="AS1" s="20" t="s">
        <v>318</v>
      </c>
      <c r="AT1" s="20" t="s">
        <v>319</v>
      </c>
      <c r="AU1" s="20" t="s">
        <v>320</v>
      </c>
      <c r="AV1" s="21" t="s">
        <v>84</v>
      </c>
      <c r="AW1" s="20" t="s">
        <v>321</v>
      </c>
      <c r="AX1" s="20" t="s">
        <v>322</v>
      </c>
      <c r="AY1" s="20" t="s">
        <v>323</v>
      </c>
      <c r="AZ1" s="20" t="s">
        <v>324</v>
      </c>
      <c r="BA1" s="21" t="s">
        <v>86</v>
      </c>
      <c r="BB1" s="21" t="s">
        <v>85</v>
      </c>
      <c r="BC1" s="20" t="s">
        <v>325</v>
      </c>
      <c r="BD1" s="20" t="s">
        <v>326</v>
      </c>
      <c r="BE1" s="20" t="s">
        <v>327</v>
      </c>
      <c r="BF1" s="20" t="s">
        <v>328</v>
      </c>
      <c r="BG1" s="21" t="s">
        <v>87</v>
      </c>
      <c r="BH1" s="20" t="s">
        <v>329</v>
      </c>
      <c r="BI1" s="20" t="s">
        <v>330</v>
      </c>
      <c r="BJ1" s="20" t="s">
        <v>331</v>
      </c>
      <c r="BK1" s="20" t="s">
        <v>332</v>
      </c>
      <c r="BL1" s="21" t="s">
        <v>88</v>
      </c>
      <c r="BM1" s="20" t="s">
        <v>333</v>
      </c>
      <c r="BN1" s="20" t="s">
        <v>334</v>
      </c>
      <c r="BO1" s="20" t="s">
        <v>335</v>
      </c>
      <c r="BP1" s="20" t="s">
        <v>336</v>
      </c>
      <c r="BQ1" s="21" t="s">
        <v>90</v>
      </c>
      <c r="BR1" s="20" t="s">
        <v>89</v>
      </c>
      <c r="BS1" s="23" t="s">
        <v>99</v>
      </c>
    </row>
    <row r="2" spans="1:71">
      <c r="A2" s="30">
        <v>15</v>
      </c>
      <c r="B2" s="30" t="s">
        <v>0</v>
      </c>
      <c r="C2" s="30" t="s">
        <v>102</v>
      </c>
      <c r="D2" s="32" t="s">
        <v>121</v>
      </c>
      <c r="E2" s="30">
        <v>4382558</v>
      </c>
      <c r="F2" s="7">
        <v>27389.5</v>
      </c>
      <c r="G2" s="7">
        <v>3318250.8207679996</v>
      </c>
      <c r="H2" s="7"/>
      <c r="I2" s="7"/>
      <c r="J2" s="7">
        <v>267142.11</v>
      </c>
      <c r="K2" s="10">
        <f>+G2+H2+I2+J2</f>
        <v>3585392.9307679995</v>
      </c>
      <c r="L2" s="7">
        <v>3318250.8207679996</v>
      </c>
      <c r="M2" s="7"/>
      <c r="N2" s="7"/>
      <c r="O2" s="7">
        <v>267129.39</v>
      </c>
      <c r="P2" s="10">
        <f>+L2+M2+N2+O2</f>
        <v>3585380.2107679998</v>
      </c>
      <c r="Q2" s="7">
        <v>3318250.8207679996</v>
      </c>
      <c r="R2" s="7"/>
      <c r="S2" s="7"/>
      <c r="T2" s="7">
        <v>289067.59999999998</v>
      </c>
      <c r="U2" s="28">
        <f>+Q2+R2+S2+T2</f>
        <v>3607318.4207679997</v>
      </c>
      <c r="V2" s="10">
        <f>+K2+P2+U2</f>
        <v>10778091.562303999</v>
      </c>
      <c r="W2" s="7">
        <v>3318250.8207679996</v>
      </c>
      <c r="X2" s="7"/>
      <c r="Y2" s="7"/>
      <c r="Z2" s="7">
        <v>239047.81</v>
      </c>
      <c r="AA2" s="8">
        <f>+W2+X2+Y2+Z2</f>
        <v>3557298.6307679997</v>
      </c>
      <c r="AB2" s="7">
        <v>3318250.8207679996</v>
      </c>
      <c r="AC2" s="7"/>
      <c r="AD2" s="7"/>
      <c r="AE2" s="7">
        <v>281354.03999999998</v>
      </c>
      <c r="AF2" s="8">
        <f>+AB2+AC2+AD2+AE2</f>
        <v>3599604.8607679997</v>
      </c>
      <c r="AG2" s="7">
        <v>3318250.8207679996</v>
      </c>
      <c r="AH2" s="7"/>
      <c r="AI2" s="7"/>
      <c r="AJ2" s="7">
        <v>239047.81</v>
      </c>
      <c r="AK2" s="8">
        <f>+AG2+AH2+AI2+AJ2</f>
        <v>3557298.6307679997</v>
      </c>
      <c r="AL2" s="8">
        <f t="shared" ref="AL2:AL33" si="0">+AA2+AF2+AK2</f>
        <v>10714202.122303998</v>
      </c>
      <c r="AM2" s="20">
        <v>3803358.36</v>
      </c>
      <c r="AN2" s="20">
        <v>0</v>
      </c>
      <c r="AO2" s="20">
        <v>0</v>
      </c>
      <c r="AP2" s="20">
        <v>274446.37</v>
      </c>
      <c r="AQ2" s="21">
        <f>+AM2+AN2+AO2+AP2</f>
        <v>4077804.73</v>
      </c>
      <c r="AR2" s="20">
        <v>3803358.36</v>
      </c>
      <c r="AS2" s="20">
        <v>0</v>
      </c>
      <c r="AT2" s="20">
        <v>0</v>
      </c>
      <c r="AU2" s="20">
        <v>274446.37</v>
      </c>
      <c r="AV2" s="21">
        <f>+AR2+AS2+AT2+AU2</f>
        <v>4077804.73</v>
      </c>
      <c r="AW2" s="20">
        <v>3803358.36</v>
      </c>
      <c r="AX2" s="20">
        <v>0</v>
      </c>
      <c r="AY2" s="20">
        <v>0</v>
      </c>
      <c r="AZ2" s="20">
        <v>274446.37</v>
      </c>
      <c r="BA2" s="21">
        <f>+AW2+AX2+AY2+AZ2</f>
        <v>4077804.73</v>
      </c>
      <c r="BB2" s="21">
        <f>+AQ2+AV2+BA2</f>
        <v>12233414.189999999</v>
      </c>
      <c r="BC2" s="20">
        <v>1004567.0838</v>
      </c>
      <c r="BD2" s="20">
        <v>0</v>
      </c>
      <c r="BE2" s="20">
        <v>0</v>
      </c>
      <c r="BF2" s="20">
        <v>75612.576199999996</v>
      </c>
      <c r="BG2" s="21">
        <f>+BC2+BD2+BE2+BF2</f>
        <v>1080179.6599999999</v>
      </c>
      <c r="BH2" s="20">
        <v>100</v>
      </c>
      <c r="BI2" s="20">
        <v>0</v>
      </c>
      <c r="BJ2" s="20">
        <v>0</v>
      </c>
      <c r="BK2" s="20">
        <v>100</v>
      </c>
      <c r="BL2" s="21">
        <f>+BK2+BH2+BI2+BJ2</f>
        <v>200</v>
      </c>
      <c r="BM2" s="20">
        <v>100</v>
      </c>
      <c r="BN2" s="20">
        <v>0</v>
      </c>
      <c r="BO2" s="20">
        <v>0</v>
      </c>
      <c r="BP2" s="20">
        <v>100</v>
      </c>
      <c r="BQ2" s="21">
        <f>+BP2+BM2+BN2+BO2</f>
        <v>200</v>
      </c>
      <c r="BR2" s="20">
        <f>+BG2+BL2+BQ2</f>
        <v>1080579.6599999999</v>
      </c>
      <c r="BS2" s="24">
        <f>+V2+AL2+BB2+BR2+F2</f>
        <v>34833677.034607992</v>
      </c>
    </row>
    <row r="3" spans="1:71" ht="30">
      <c r="A3" s="30">
        <v>21</v>
      </c>
      <c r="B3" s="30" t="s">
        <v>1</v>
      </c>
      <c r="C3" s="30" t="s">
        <v>103</v>
      </c>
      <c r="D3" s="32" t="s">
        <v>122</v>
      </c>
      <c r="E3" s="30">
        <v>4284134</v>
      </c>
      <c r="F3" s="7">
        <v>0</v>
      </c>
      <c r="G3" s="7">
        <v>4658442.3745173002</v>
      </c>
      <c r="H3" s="7"/>
      <c r="I3" s="7"/>
      <c r="J3" s="7">
        <v>429510.75</v>
      </c>
      <c r="K3" s="10">
        <f t="shared" ref="K3:K66" si="1">+G3+H3+I3+J3</f>
        <v>5087953.1245173002</v>
      </c>
      <c r="L3" s="7">
        <v>4658442.3745173002</v>
      </c>
      <c r="M3" s="7"/>
      <c r="N3" s="7"/>
      <c r="O3" s="7">
        <v>512417.69</v>
      </c>
      <c r="P3" s="10">
        <f t="shared" ref="P3:P66" si="2">+L3+M3+N3+O3</f>
        <v>5170860.0645173006</v>
      </c>
      <c r="Q3" s="7">
        <v>4658442.3745173002</v>
      </c>
      <c r="R3" s="7"/>
      <c r="S3" s="7"/>
      <c r="T3" s="7">
        <v>657825.05000000005</v>
      </c>
      <c r="U3" s="28">
        <f t="shared" ref="U3:U66" si="3">+Q3+R3+S3+T3</f>
        <v>5316267.4245173</v>
      </c>
      <c r="V3" s="10">
        <f t="shared" ref="V3:V66" si="4">+K3+P3+U3</f>
        <v>15575080.6135519</v>
      </c>
      <c r="W3" s="7">
        <v>4658442.3745173002</v>
      </c>
      <c r="X3" s="7"/>
      <c r="Y3" s="7"/>
      <c r="Z3" s="7">
        <v>448208.07</v>
      </c>
      <c r="AA3" s="8">
        <f t="shared" ref="AA3:AA66" si="5">+W3+X3+Y3+Z3</f>
        <v>5106650.4445173005</v>
      </c>
      <c r="AB3" s="7">
        <v>4658442.37</v>
      </c>
      <c r="AC3" s="7"/>
      <c r="AD3" s="7"/>
      <c r="AE3" s="7">
        <v>850708.89999999991</v>
      </c>
      <c r="AF3" s="8">
        <f t="shared" ref="AF3:AF66" si="6">+AB3+AC3+AD3+AE3</f>
        <v>5509151.2699999996</v>
      </c>
      <c r="AG3" s="7">
        <f>4658442.3745173+1092721.05</f>
        <v>5751163.4245173</v>
      </c>
      <c r="AH3" s="7"/>
      <c r="AI3" s="7"/>
      <c r="AJ3" s="7">
        <v>333369.55</v>
      </c>
      <c r="AK3" s="8">
        <f t="shared" ref="AK3:AK62" si="7">+AG3+AH3+AI3+AJ3</f>
        <v>6084532.9745172998</v>
      </c>
      <c r="AL3" s="8">
        <f t="shared" si="0"/>
        <v>16700334.6890346</v>
      </c>
      <c r="AM3" s="20">
        <v>4714239.8899999997</v>
      </c>
      <c r="AN3" s="20">
        <v>0</v>
      </c>
      <c r="AO3" s="20">
        <v>0</v>
      </c>
      <c r="AP3" s="20">
        <v>533251.16</v>
      </c>
      <c r="AQ3" s="21">
        <f t="shared" ref="AQ3:AQ62" si="8">+AM3+AN3+AO3+AP3</f>
        <v>5247491.05</v>
      </c>
      <c r="AR3" s="20">
        <v>4714239.8899999997</v>
      </c>
      <c r="AS3" s="20">
        <v>0</v>
      </c>
      <c r="AT3" s="20">
        <v>0</v>
      </c>
      <c r="AU3" s="20">
        <v>533251.16</v>
      </c>
      <c r="AV3" s="21">
        <f t="shared" ref="AV3:AV62" si="9">+AR3+AS3+AT3+AU3</f>
        <v>5247491.05</v>
      </c>
      <c r="AW3" s="20">
        <v>4714239.8899999997</v>
      </c>
      <c r="AX3" s="20">
        <v>0</v>
      </c>
      <c r="AY3" s="20">
        <v>0</v>
      </c>
      <c r="AZ3" s="20">
        <v>533251.16</v>
      </c>
      <c r="BA3" s="21">
        <f t="shared" ref="BA3:BA62" si="10">+AW3+AX3+AY3+AZ3</f>
        <v>5247491.05</v>
      </c>
      <c r="BB3" s="21">
        <f t="shared" ref="BB3:BB62" si="11">+AQ3+AV3+BA3</f>
        <v>15742473.149999999</v>
      </c>
      <c r="BC3" s="20">
        <v>1251018.648</v>
      </c>
      <c r="BD3" s="20">
        <v>0</v>
      </c>
      <c r="BE3" s="20">
        <v>0</v>
      </c>
      <c r="BF3" s="20">
        <v>139002.07200000001</v>
      </c>
      <c r="BG3" s="21">
        <f t="shared" ref="BG3:BG62" si="12">+BC3+BD3+BE3+BF3</f>
        <v>1390020.72</v>
      </c>
      <c r="BH3" s="20">
        <v>100</v>
      </c>
      <c r="BI3" s="20">
        <v>0</v>
      </c>
      <c r="BJ3" s="20">
        <v>0</v>
      </c>
      <c r="BK3" s="20">
        <v>100</v>
      </c>
      <c r="BL3" s="21">
        <f t="shared" ref="BL3:BL62" si="13">+BK3+BH3+BI3+BJ3</f>
        <v>200</v>
      </c>
      <c r="BM3" s="20">
        <v>100</v>
      </c>
      <c r="BN3" s="20">
        <v>0</v>
      </c>
      <c r="BO3" s="20">
        <v>0</v>
      </c>
      <c r="BP3" s="20">
        <v>100</v>
      </c>
      <c r="BQ3" s="21">
        <f t="shared" ref="BQ3:BQ62" si="14">+BP3+BM3+BN3+BO3</f>
        <v>200</v>
      </c>
      <c r="BR3" s="20">
        <f t="shared" ref="BR3:BR62" si="15">+BG3+BL3+BQ3</f>
        <v>1390420.72</v>
      </c>
      <c r="BS3" s="24">
        <f t="shared" ref="BS3:BS66" si="16">+V3+AL3+BB3+BR3+F3</f>
        <v>49408309.172586501</v>
      </c>
    </row>
    <row r="4" spans="1:71" ht="45">
      <c r="A4" s="30">
        <v>17</v>
      </c>
      <c r="B4" s="30" t="s">
        <v>2</v>
      </c>
      <c r="C4" s="30" t="s">
        <v>104</v>
      </c>
      <c r="D4" s="32" t="s">
        <v>123</v>
      </c>
      <c r="E4" s="30">
        <v>4364632</v>
      </c>
      <c r="F4" s="7">
        <v>0</v>
      </c>
      <c r="G4" s="7">
        <v>243114.97703399998</v>
      </c>
      <c r="H4" s="7"/>
      <c r="I4" s="7"/>
      <c r="J4" s="7">
        <v>0</v>
      </c>
      <c r="K4" s="10">
        <f t="shared" si="1"/>
        <v>243114.97703399998</v>
      </c>
      <c r="L4" s="7">
        <v>243114.97703399998</v>
      </c>
      <c r="M4" s="7"/>
      <c r="N4" s="7"/>
      <c r="O4" s="7">
        <v>0</v>
      </c>
      <c r="P4" s="10">
        <f t="shared" si="2"/>
        <v>243114.97703399998</v>
      </c>
      <c r="Q4" s="7">
        <f>243114.977034+62867.76</f>
        <v>305982.73703399999</v>
      </c>
      <c r="R4" s="7"/>
      <c r="S4" s="7"/>
      <c r="T4" s="7">
        <v>0</v>
      </c>
      <c r="U4" s="28">
        <f t="shared" si="3"/>
        <v>305982.73703399999</v>
      </c>
      <c r="V4" s="10">
        <f t="shared" si="4"/>
        <v>792212.69110199995</v>
      </c>
      <c r="W4" s="7">
        <f>243114.977034+149005.95</f>
        <v>392120.92703400005</v>
      </c>
      <c r="X4" s="7"/>
      <c r="Y4" s="7"/>
      <c r="Z4" s="7">
        <v>0</v>
      </c>
      <c r="AA4" s="8">
        <f t="shared" si="5"/>
        <v>392120.92703400005</v>
      </c>
      <c r="AB4" s="7">
        <v>243114.97703399998</v>
      </c>
      <c r="AC4" s="7"/>
      <c r="AD4" s="7"/>
      <c r="AE4" s="7">
        <v>0</v>
      </c>
      <c r="AF4" s="8">
        <f t="shared" si="6"/>
        <v>243114.97703399998</v>
      </c>
      <c r="AG4" s="7">
        <v>243114.97703399998</v>
      </c>
      <c r="AH4" s="7"/>
      <c r="AI4" s="7"/>
      <c r="AJ4" s="7">
        <v>0</v>
      </c>
      <c r="AK4" s="8">
        <f t="shared" si="7"/>
        <v>243114.97703399998</v>
      </c>
      <c r="AL4" s="8">
        <f t="shared" si="0"/>
        <v>878350.88110200001</v>
      </c>
      <c r="AM4" s="20">
        <v>256524.97</v>
      </c>
      <c r="AN4" s="20">
        <v>0</v>
      </c>
      <c r="AO4" s="20">
        <v>0</v>
      </c>
      <c r="AP4" s="20">
        <v>174362.1</v>
      </c>
      <c r="AQ4" s="21">
        <f t="shared" si="8"/>
        <v>430887.07</v>
      </c>
      <c r="AR4" s="20">
        <v>256524.97</v>
      </c>
      <c r="AS4" s="20">
        <v>0</v>
      </c>
      <c r="AT4" s="20">
        <v>0</v>
      </c>
      <c r="AU4" s="20">
        <v>174362.1</v>
      </c>
      <c r="AV4" s="21">
        <f t="shared" si="9"/>
        <v>430887.07</v>
      </c>
      <c r="AW4" s="20">
        <v>256524.97</v>
      </c>
      <c r="AX4" s="20">
        <v>0</v>
      </c>
      <c r="AY4" s="20">
        <v>0</v>
      </c>
      <c r="AZ4" s="20">
        <v>174362.1</v>
      </c>
      <c r="BA4" s="21">
        <f t="shared" si="10"/>
        <v>430887.07</v>
      </c>
      <c r="BB4" s="21">
        <f t="shared" si="11"/>
        <v>1292661.21</v>
      </c>
      <c r="BC4" s="20">
        <v>68483.237999999998</v>
      </c>
      <c r="BD4" s="20">
        <v>0</v>
      </c>
      <c r="BE4" s="20">
        <v>0</v>
      </c>
      <c r="BF4" s="20">
        <v>45655.491999999998</v>
      </c>
      <c r="BG4" s="21">
        <f t="shared" si="12"/>
        <v>114138.73</v>
      </c>
      <c r="BH4" s="20">
        <v>100</v>
      </c>
      <c r="BI4" s="20">
        <v>0</v>
      </c>
      <c r="BJ4" s="20">
        <v>0</v>
      </c>
      <c r="BK4" s="20">
        <v>100</v>
      </c>
      <c r="BL4" s="21">
        <f t="shared" si="13"/>
        <v>200</v>
      </c>
      <c r="BM4" s="20">
        <v>100</v>
      </c>
      <c r="BN4" s="20">
        <v>0</v>
      </c>
      <c r="BO4" s="20">
        <v>0</v>
      </c>
      <c r="BP4" s="20">
        <v>100</v>
      </c>
      <c r="BQ4" s="21">
        <f t="shared" si="14"/>
        <v>200</v>
      </c>
      <c r="BR4" s="20">
        <f t="shared" si="15"/>
        <v>114538.73</v>
      </c>
      <c r="BS4" s="24">
        <f t="shared" si="16"/>
        <v>3077763.5122039998</v>
      </c>
    </row>
    <row r="5" spans="1:71">
      <c r="A5" s="30">
        <v>38</v>
      </c>
      <c r="B5" s="30" t="s">
        <v>3</v>
      </c>
      <c r="C5" s="30" t="s">
        <v>105</v>
      </c>
      <c r="D5" s="33" t="s">
        <v>124</v>
      </c>
      <c r="E5" s="30">
        <v>4505332</v>
      </c>
      <c r="F5" s="7">
        <v>4395.08</v>
      </c>
      <c r="G5" s="7">
        <f>12264438.54512-1818862</f>
        <v>10445576.545120001</v>
      </c>
      <c r="H5" s="7"/>
      <c r="I5" s="7"/>
      <c r="J5" s="7">
        <v>88040.38</v>
      </c>
      <c r="K5" s="10">
        <f t="shared" si="1"/>
        <v>10533616.925120002</v>
      </c>
      <c r="L5" s="7">
        <f>10424772.76512+1818862</f>
        <v>12243634.76512</v>
      </c>
      <c r="M5" s="7"/>
      <c r="N5" s="7"/>
      <c r="O5" s="7">
        <v>113302.18</v>
      </c>
      <c r="P5" s="10">
        <f t="shared" si="2"/>
        <v>12356936.945119999</v>
      </c>
      <c r="Q5" s="7">
        <f>10424772.76512+1839665.78</f>
        <v>12264438.545119999</v>
      </c>
      <c r="R5" s="7"/>
      <c r="S5" s="7"/>
      <c r="T5" s="7">
        <v>130696.5</v>
      </c>
      <c r="U5" s="28">
        <f t="shared" si="3"/>
        <v>12395135.045119999</v>
      </c>
      <c r="V5" s="10">
        <f t="shared" si="4"/>
        <v>35285688.915360004</v>
      </c>
      <c r="W5" s="7">
        <f>10424772.76512+1839665.78</f>
        <v>12264438.545119999</v>
      </c>
      <c r="X5" s="7"/>
      <c r="Y5" s="7"/>
      <c r="Z5" s="7">
        <v>109246.65</v>
      </c>
      <c r="AA5" s="8">
        <f t="shared" si="5"/>
        <v>12373685.195119999</v>
      </c>
      <c r="AB5" s="7">
        <f>10424772.76512+1839665.78</f>
        <v>12264438.545119999</v>
      </c>
      <c r="AC5" s="7"/>
      <c r="AD5" s="7"/>
      <c r="AE5" s="7">
        <v>123083.98000000001</v>
      </c>
      <c r="AF5" s="8">
        <f t="shared" si="6"/>
        <v>12387522.525119999</v>
      </c>
      <c r="AG5" s="7">
        <f>10424772.76512+1839665.78</f>
        <v>12264438.545119999</v>
      </c>
      <c r="AH5" s="7"/>
      <c r="AI5" s="7"/>
      <c r="AJ5" s="7">
        <v>78968.69</v>
      </c>
      <c r="AK5" s="8">
        <f t="shared" si="7"/>
        <v>12343407.235119998</v>
      </c>
      <c r="AL5" s="8">
        <f t="shared" si="0"/>
        <v>37104614.955359995</v>
      </c>
      <c r="AM5" s="20">
        <v>10998587.970000001</v>
      </c>
      <c r="AN5" s="20">
        <v>0</v>
      </c>
      <c r="AO5" s="20">
        <v>0</v>
      </c>
      <c r="AP5" s="20">
        <v>110416.05</v>
      </c>
      <c r="AQ5" s="21">
        <f t="shared" si="8"/>
        <v>11109004.020000001</v>
      </c>
      <c r="AR5" s="20">
        <v>10998587.970000001</v>
      </c>
      <c r="AS5" s="20">
        <v>0</v>
      </c>
      <c r="AT5" s="20">
        <v>0</v>
      </c>
      <c r="AU5" s="20">
        <v>110416.05</v>
      </c>
      <c r="AV5" s="21">
        <f t="shared" si="9"/>
        <v>11109004.020000001</v>
      </c>
      <c r="AW5" s="20">
        <v>10998587.970000001</v>
      </c>
      <c r="AX5" s="20">
        <v>0</v>
      </c>
      <c r="AY5" s="20">
        <v>0</v>
      </c>
      <c r="AZ5" s="20">
        <v>110416.05</v>
      </c>
      <c r="BA5" s="21">
        <f t="shared" si="10"/>
        <v>11109004.020000001</v>
      </c>
      <c r="BB5" s="21">
        <f t="shared" si="11"/>
        <v>33327012.060000002</v>
      </c>
      <c r="BC5" s="20">
        <v>2913264.2979000001</v>
      </c>
      <c r="BD5" s="20">
        <v>0</v>
      </c>
      <c r="BE5" s="20">
        <v>0</v>
      </c>
      <c r="BF5" s="20">
        <v>29426.912100000001</v>
      </c>
      <c r="BG5" s="21">
        <f t="shared" si="12"/>
        <v>2942691.21</v>
      </c>
      <c r="BH5" s="20">
        <v>100</v>
      </c>
      <c r="BI5" s="20">
        <v>0</v>
      </c>
      <c r="BJ5" s="20">
        <v>0</v>
      </c>
      <c r="BK5" s="20">
        <v>100</v>
      </c>
      <c r="BL5" s="21">
        <f t="shared" si="13"/>
        <v>200</v>
      </c>
      <c r="BM5" s="20">
        <v>100</v>
      </c>
      <c r="BN5" s="20">
        <v>0</v>
      </c>
      <c r="BO5" s="20">
        <v>0</v>
      </c>
      <c r="BP5" s="20">
        <v>100</v>
      </c>
      <c r="BQ5" s="21">
        <f t="shared" si="14"/>
        <v>200</v>
      </c>
      <c r="BR5" s="20">
        <f t="shared" si="15"/>
        <v>2943091.21</v>
      </c>
      <c r="BS5" s="24">
        <f t="shared" si="16"/>
        <v>108664802.22071999</v>
      </c>
    </row>
    <row r="6" spans="1:71" ht="30">
      <c r="A6" s="30">
        <v>22</v>
      </c>
      <c r="B6" s="30" t="s">
        <v>4</v>
      </c>
      <c r="C6" s="30" t="s">
        <v>106</v>
      </c>
      <c r="D6" s="32" t="s">
        <v>125</v>
      </c>
      <c r="E6" s="30">
        <v>4382469</v>
      </c>
      <c r="F6" s="7">
        <v>26648.89</v>
      </c>
      <c r="G6" s="7">
        <v>2278414.3284</v>
      </c>
      <c r="H6" s="7"/>
      <c r="I6" s="7"/>
      <c r="J6" s="7">
        <v>193826.53</v>
      </c>
      <c r="K6" s="10">
        <f t="shared" si="1"/>
        <v>2472240.8583999998</v>
      </c>
      <c r="L6" s="7">
        <v>2278414.3284</v>
      </c>
      <c r="M6" s="7"/>
      <c r="N6" s="7"/>
      <c r="O6" s="7">
        <v>207047.71</v>
      </c>
      <c r="P6" s="10">
        <f t="shared" si="2"/>
        <v>2485462.0384</v>
      </c>
      <c r="Q6" s="7">
        <v>2278414.3284</v>
      </c>
      <c r="R6" s="7"/>
      <c r="S6" s="7"/>
      <c r="T6" s="7">
        <v>226156.53</v>
      </c>
      <c r="U6" s="28">
        <f t="shared" si="3"/>
        <v>2504570.8583999998</v>
      </c>
      <c r="V6" s="10">
        <f t="shared" si="4"/>
        <v>7462273.7552000005</v>
      </c>
      <c r="W6" s="7">
        <f>2278414.33+569603.58</f>
        <v>2848017.91</v>
      </c>
      <c r="X6" s="7"/>
      <c r="Y6" s="7"/>
      <c r="Z6" s="7">
        <v>158453.47</v>
      </c>
      <c r="AA6" s="8">
        <f t="shared" si="5"/>
        <v>3006471.3800000004</v>
      </c>
      <c r="AB6" s="7">
        <f>2278414.3284+569603.58</f>
        <v>2848017.9084000001</v>
      </c>
      <c r="AC6" s="7"/>
      <c r="AD6" s="7"/>
      <c r="AE6" s="7">
        <v>196404.13</v>
      </c>
      <c r="AF6" s="8">
        <f t="shared" si="6"/>
        <v>3044422.0384</v>
      </c>
      <c r="AG6" s="7">
        <v>2278414.3284</v>
      </c>
      <c r="AH6" s="7"/>
      <c r="AI6" s="7"/>
      <c r="AJ6" s="7">
        <v>131722.16</v>
      </c>
      <c r="AK6" s="8">
        <f t="shared" si="7"/>
        <v>2410136.4884000001</v>
      </c>
      <c r="AL6" s="8">
        <f t="shared" si="0"/>
        <v>8461029.9068000019</v>
      </c>
      <c r="AM6" s="20">
        <v>3024516.19</v>
      </c>
      <c r="AN6" s="20">
        <v>0</v>
      </c>
      <c r="AO6" s="20">
        <v>0</v>
      </c>
      <c r="AP6" s="20">
        <v>208600.4</v>
      </c>
      <c r="AQ6" s="21">
        <f t="shared" si="8"/>
        <v>3233116.59</v>
      </c>
      <c r="AR6" s="20">
        <v>3024516.19</v>
      </c>
      <c r="AS6" s="20">
        <v>0</v>
      </c>
      <c r="AT6" s="20">
        <v>0</v>
      </c>
      <c r="AU6" s="20">
        <v>208600.4</v>
      </c>
      <c r="AV6" s="21">
        <f t="shared" si="9"/>
        <v>3233116.59</v>
      </c>
      <c r="AW6" s="20">
        <v>3024516.19</v>
      </c>
      <c r="AX6" s="20">
        <v>0</v>
      </c>
      <c r="AY6" s="20">
        <v>0</v>
      </c>
      <c r="AZ6" s="20">
        <v>208600.4</v>
      </c>
      <c r="BA6" s="21">
        <f t="shared" si="10"/>
        <v>3233116.59</v>
      </c>
      <c r="BB6" s="21">
        <f t="shared" si="11"/>
        <v>9699349.7699999996</v>
      </c>
      <c r="BC6" s="20">
        <v>805042.46100000001</v>
      </c>
      <c r="BD6" s="20">
        <v>0</v>
      </c>
      <c r="BE6" s="20">
        <v>0</v>
      </c>
      <c r="BF6" s="20">
        <v>51385.688999999998</v>
      </c>
      <c r="BG6" s="21">
        <f t="shared" si="12"/>
        <v>856428.15</v>
      </c>
      <c r="BH6" s="20">
        <v>100</v>
      </c>
      <c r="BI6" s="20">
        <v>0</v>
      </c>
      <c r="BJ6" s="20">
        <v>0</v>
      </c>
      <c r="BK6" s="20">
        <v>100</v>
      </c>
      <c r="BL6" s="21">
        <f t="shared" si="13"/>
        <v>200</v>
      </c>
      <c r="BM6" s="20">
        <v>100</v>
      </c>
      <c r="BN6" s="20">
        <v>0</v>
      </c>
      <c r="BO6" s="20">
        <v>0</v>
      </c>
      <c r="BP6" s="20">
        <v>100</v>
      </c>
      <c r="BQ6" s="21">
        <f t="shared" si="14"/>
        <v>200</v>
      </c>
      <c r="BR6" s="20">
        <f t="shared" si="15"/>
        <v>856828.15</v>
      </c>
      <c r="BS6" s="24">
        <f t="shared" si="16"/>
        <v>26506130.472000003</v>
      </c>
    </row>
    <row r="7" spans="1:71" ht="45">
      <c r="A7" s="30">
        <v>19</v>
      </c>
      <c r="B7" s="30" t="s">
        <v>5</v>
      </c>
      <c r="C7" s="30" t="s">
        <v>107</v>
      </c>
      <c r="D7" s="32" t="s">
        <v>126</v>
      </c>
      <c r="E7" s="30">
        <v>4967072</v>
      </c>
      <c r="F7" s="7">
        <v>0</v>
      </c>
      <c r="G7" s="7">
        <v>1023667.9590456</v>
      </c>
      <c r="H7" s="7"/>
      <c r="I7" s="7"/>
      <c r="J7" s="7">
        <v>31607.67</v>
      </c>
      <c r="K7" s="10">
        <f t="shared" si="1"/>
        <v>1055275.6290456001</v>
      </c>
      <c r="L7" s="7">
        <v>1023667.9590456</v>
      </c>
      <c r="M7" s="7"/>
      <c r="N7" s="7"/>
      <c r="O7" s="7">
        <v>42519.91</v>
      </c>
      <c r="P7" s="10">
        <f t="shared" si="2"/>
        <v>1066187.8690456001</v>
      </c>
      <c r="Q7" s="7">
        <v>1023667.9590456</v>
      </c>
      <c r="R7" s="7"/>
      <c r="S7" s="7"/>
      <c r="T7" s="7">
        <v>53553.03</v>
      </c>
      <c r="U7" s="28">
        <f t="shared" si="3"/>
        <v>1077220.9890455999</v>
      </c>
      <c r="V7" s="10">
        <f t="shared" si="4"/>
        <v>3198684.4871368003</v>
      </c>
      <c r="W7" s="7">
        <v>1023667.96</v>
      </c>
      <c r="X7" s="7"/>
      <c r="Y7" s="7"/>
      <c r="Z7" s="7">
        <v>34127.879999999997</v>
      </c>
      <c r="AA7" s="8">
        <f t="shared" si="5"/>
        <v>1057795.8399999999</v>
      </c>
      <c r="AB7" s="7">
        <v>1023667.9590456</v>
      </c>
      <c r="AC7" s="7"/>
      <c r="AD7" s="7"/>
      <c r="AE7" s="7">
        <v>56622.63</v>
      </c>
      <c r="AF7" s="8">
        <f t="shared" si="6"/>
        <v>1080290.5890456</v>
      </c>
      <c r="AG7" s="7">
        <v>1023667.9590456</v>
      </c>
      <c r="AH7" s="7"/>
      <c r="AI7" s="7"/>
      <c r="AJ7" s="7">
        <v>26150.16</v>
      </c>
      <c r="AK7" s="8">
        <f t="shared" si="7"/>
        <v>1049818.1190456001</v>
      </c>
      <c r="AL7" s="8">
        <f t="shared" si="0"/>
        <v>3187904.5480912002</v>
      </c>
      <c r="AM7" s="20">
        <v>1048285.78</v>
      </c>
      <c r="AN7" s="20">
        <v>0</v>
      </c>
      <c r="AO7" s="20">
        <v>0</v>
      </c>
      <c r="AP7" s="20">
        <v>42560.2</v>
      </c>
      <c r="AQ7" s="21">
        <f t="shared" si="8"/>
        <v>1090845.98</v>
      </c>
      <c r="AR7" s="20">
        <v>1048285.78</v>
      </c>
      <c r="AS7" s="20">
        <v>0</v>
      </c>
      <c r="AT7" s="20">
        <v>0</v>
      </c>
      <c r="AU7" s="20">
        <v>42560.2</v>
      </c>
      <c r="AV7" s="21">
        <f t="shared" si="9"/>
        <v>1090845.98</v>
      </c>
      <c r="AW7" s="20">
        <v>1048285.78</v>
      </c>
      <c r="AX7" s="20">
        <v>0</v>
      </c>
      <c r="AY7" s="20">
        <v>0</v>
      </c>
      <c r="AZ7" s="20">
        <v>42560.2</v>
      </c>
      <c r="BA7" s="21">
        <f t="shared" si="10"/>
        <v>1090845.98</v>
      </c>
      <c r="BB7" s="21">
        <f t="shared" si="11"/>
        <v>3272537.94</v>
      </c>
      <c r="BC7" s="20">
        <v>277398.58559999999</v>
      </c>
      <c r="BD7" s="20">
        <v>0</v>
      </c>
      <c r="BE7" s="20">
        <v>0</v>
      </c>
      <c r="BF7" s="20">
        <v>11558.2744</v>
      </c>
      <c r="BG7" s="21">
        <f t="shared" si="12"/>
        <v>288956.86</v>
      </c>
      <c r="BH7" s="20">
        <v>100</v>
      </c>
      <c r="BI7" s="20">
        <v>0</v>
      </c>
      <c r="BJ7" s="20">
        <v>0</v>
      </c>
      <c r="BK7" s="20">
        <v>100</v>
      </c>
      <c r="BL7" s="21">
        <f t="shared" si="13"/>
        <v>200</v>
      </c>
      <c r="BM7" s="20">
        <v>100</v>
      </c>
      <c r="BN7" s="20">
        <v>0</v>
      </c>
      <c r="BO7" s="20">
        <v>0</v>
      </c>
      <c r="BP7" s="20">
        <v>100</v>
      </c>
      <c r="BQ7" s="21">
        <f t="shared" si="14"/>
        <v>200</v>
      </c>
      <c r="BR7" s="20">
        <f t="shared" si="15"/>
        <v>289356.86</v>
      </c>
      <c r="BS7" s="24">
        <f t="shared" si="16"/>
        <v>9948483.8352279998</v>
      </c>
    </row>
    <row r="8" spans="1:71">
      <c r="A8" s="30">
        <v>30</v>
      </c>
      <c r="B8" s="30" t="s">
        <v>6</v>
      </c>
      <c r="C8" s="30" t="s">
        <v>108</v>
      </c>
      <c r="D8" s="33" t="s">
        <v>127</v>
      </c>
      <c r="E8" s="30">
        <v>4532388</v>
      </c>
      <c r="F8" s="7">
        <v>42137.43</v>
      </c>
      <c r="G8" s="7">
        <v>1784318.5112760002</v>
      </c>
      <c r="H8" s="7">
        <v>649295.32499999995</v>
      </c>
      <c r="I8" s="7"/>
      <c r="J8" s="7">
        <v>439231.63</v>
      </c>
      <c r="K8" s="10">
        <f t="shared" si="1"/>
        <v>2872845.4662760003</v>
      </c>
      <c r="L8" s="7">
        <v>1784318.5112760002</v>
      </c>
      <c r="M8" s="7">
        <v>649295.32499999995</v>
      </c>
      <c r="N8" s="7"/>
      <c r="O8" s="7">
        <v>444887.13</v>
      </c>
      <c r="P8" s="10">
        <f t="shared" si="2"/>
        <v>2878500.9662760003</v>
      </c>
      <c r="Q8" s="7">
        <f>1784318.511276+418543.85</f>
        <v>2202862.3612759998</v>
      </c>
      <c r="R8" s="7">
        <v>649295.32499999995</v>
      </c>
      <c r="S8" s="7"/>
      <c r="T8" s="7">
        <v>577603.28999999992</v>
      </c>
      <c r="U8" s="28">
        <f t="shared" si="3"/>
        <v>3429760.976276</v>
      </c>
      <c r="V8" s="10">
        <f t="shared" si="4"/>
        <v>9181107.4088280015</v>
      </c>
      <c r="W8" s="7">
        <f>1784318.511276+418543.85</f>
        <v>2202862.3612759998</v>
      </c>
      <c r="X8" s="7">
        <v>649295.32499999995</v>
      </c>
      <c r="Y8" s="7"/>
      <c r="Z8" s="7">
        <v>428104.51</v>
      </c>
      <c r="AA8" s="8">
        <f t="shared" si="5"/>
        <v>3280262.1962759998</v>
      </c>
      <c r="AB8" s="7">
        <f>1784318.511276+418543.85</f>
        <v>2202862.3612759998</v>
      </c>
      <c r="AC8" s="7">
        <v>649295.32499999995</v>
      </c>
      <c r="AD8" s="7"/>
      <c r="AE8" s="7">
        <v>580611.37</v>
      </c>
      <c r="AF8" s="8">
        <f t="shared" si="6"/>
        <v>3432769.0562760001</v>
      </c>
      <c r="AG8" s="7">
        <f>1784318.511276+418543.85</f>
        <v>2202862.3612759998</v>
      </c>
      <c r="AH8" s="7">
        <v>649295.32499999995</v>
      </c>
      <c r="AI8" s="7"/>
      <c r="AJ8" s="7">
        <v>305555.56</v>
      </c>
      <c r="AK8" s="8">
        <f t="shared" si="7"/>
        <v>3157713.246276</v>
      </c>
      <c r="AL8" s="8">
        <f t="shared" si="0"/>
        <v>9870744.4988279995</v>
      </c>
      <c r="AM8" s="20">
        <v>2082176.01</v>
      </c>
      <c r="AN8" s="20">
        <v>944547.02999999991</v>
      </c>
      <c r="AO8" s="20">
        <v>0</v>
      </c>
      <c r="AP8" s="20">
        <v>489290.85000000003</v>
      </c>
      <c r="AQ8" s="21">
        <f t="shared" si="8"/>
        <v>3516013.89</v>
      </c>
      <c r="AR8" s="20">
        <v>2082176.01</v>
      </c>
      <c r="AS8" s="20">
        <v>944547.02999999991</v>
      </c>
      <c r="AT8" s="20">
        <v>0</v>
      </c>
      <c r="AU8" s="20">
        <v>489290.85000000003</v>
      </c>
      <c r="AV8" s="21">
        <f t="shared" si="9"/>
        <v>3516013.89</v>
      </c>
      <c r="AW8" s="20">
        <v>2082176.01</v>
      </c>
      <c r="AX8" s="20">
        <v>944547.02999999991</v>
      </c>
      <c r="AY8" s="20">
        <v>0</v>
      </c>
      <c r="AZ8" s="20">
        <v>489290.85000000003</v>
      </c>
      <c r="BA8" s="21">
        <f t="shared" si="10"/>
        <v>3516013.89</v>
      </c>
      <c r="BB8" s="21">
        <f t="shared" si="11"/>
        <v>10548041.67</v>
      </c>
      <c r="BC8" s="20">
        <v>549505.65090000001</v>
      </c>
      <c r="BD8" s="20">
        <v>251468.68770000001</v>
      </c>
      <c r="BE8" s="20">
        <v>0</v>
      </c>
      <c r="BF8" s="20">
        <v>130391.17140000001</v>
      </c>
      <c r="BG8" s="21">
        <f t="shared" si="12"/>
        <v>931365.51</v>
      </c>
      <c r="BH8" s="20">
        <v>100</v>
      </c>
      <c r="BI8" s="20">
        <v>100</v>
      </c>
      <c r="BJ8" s="20">
        <v>0</v>
      </c>
      <c r="BK8" s="20">
        <v>100</v>
      </c>
      <c r="BL8" s="21">
        <f t="shared" si="13"/>
        <v>300</v>
      </c>
      <c r="BM8" s="20">
        <v>100</v>
      </c>
      <c r="BN8" s="20">
        <v>100</v>
      </c>
      <c r="BO8" s="20">
        <v>0</v>
      </c>
      <c r="BP8" s="20">
        <v>100</v>
      </c>
      <c r="BQ8" s="21">
        <f t="shared" si="14"/>
        <v>300</v>
      </c>
      <c r="BR8" s="20">
        <f t="shared" si="15"/>
        <v>931965.51</v>
      </c>
      <c r="BS8" s="24">
        <f t="shared" si="16"/>
        <v>30573996.517656002</v>
      </c>
    </row>
    <row r="9" spans="1:71" ht="30">
      <c r="A9" s="30">
        <v>36</v>
      </c>
      <c r="B9" s="30" t="s">
        <v>7</v>
      </c>
      <c r="C9" s="30" t="s">
        <v>109</v>
      </c>
      <c r="D9" s="33" t="s">
        <v>128</v>
      </c>
      <c r="E9" s="30">
        <v>4505421</v>
      </c>
      <c r="F9" s="7">
        <v>0</v>
      </c>
      <c r="G9" s="7">
        <v>780918.37965000013</v>
      </c>
      <c r="H9" s="7"/>
      <c r="I9" s="7"/>
      <c r="J9" s="7">
        <v>233654.39999999999</v>
      </c>
      <c r="K9" s="10">
        <f t="shared" si="1"/>
        <v>1014572.7796500002</v>
      </c>
      <c r="L9" s="7">
        <v>780918.37965000013</v>
      </c>
      <c r="M9" s="7"/>
      <c r="N9" s="7"/>
      <c r="O9" s="7">
        <v>322491.75</v>
      </c>
      <c r="P9" s="10">
        <f t="shared" si="2"/>
        <v>1103410.12965</v>
      </c>
      <c r="Q9" s="7">
        <v>780918.37965000013</v>
      </c>
      <c r="R9" s="7"/>
      <c r="S9" s="7"/>
      <c r="T9" s="7">
        <v>367518.9</v>
      </c>
      <c r="U9" s="28">
        <f t="shared" si="3"/>
        <v>1148437.2796500002</v>
      </c>
      <c r="V9" s="10">
        <f t="shared" si="4"/>
        <v>3266420.1889500003</v>
      </c>
      <c r="W9" s="7">
        <v>780918.38</v>
      </c>
      <c r="X9" s="7"/>
      <c r="Y9" s="7"/>
      <c r="Z9" s="7">
        <v>230182.31</v>
      </c>
      <c r="AA9" s="8">
        <f t="shared" si="5"/>
        <v>1011100.69</v>
      </c>
      <c r="AB9" s="7">
        <v>780918.37965000013</v>
      </c>
      <c r="AC9" s="7"/>
      <c r="AD9" s="7"/>
      <c r="AE9" s="7">
        <v>414110.7</v>
      </c>
      <c r="AF9" s="8">
        <f t="shared" si="6"/>
        <v>1195029.0796500002</v>
      </c>
      <c r="AG9" s="7">
        <v>780918.37965000013</v>
      </c>
      <c r="AH9" s="7"/>
      <c r="AI9" s="7"/>
      <c r="AJ9" s="7">
        <v>230182.31</v>
      </c>
      <c r="AK9" s="8">
        <f t="shared" si="7"/>
        <v>1011100.6896500001</v>
      </c>
      <c r="AL9" s="8">
        <f t="shared" si="0"/>
        <v>3217230.4593000002</v>
      </c>
      <c r="AM9" s="20">
        <v>1031913.84</v>
      </c>
      <c r="AN9" s="20">
        <v>0</v>
      </c>
      <c r="AO9" s="20">
        <v>0</v>
      </c>
      <c r="AP9" s="20">
        <v>307888.35000000003</v>
      </c>
      <c r="AQ9" s="21">
        <f t="shared" si="8"/>
        <v>1339802.19</v>
      </c>
      <c r="AR9" s="20">
        <v>1031913.84</v>
      </c>
      <c r="AS9" s="20">
        <v>0</v>
      </c>
      <c r="AT9" s="20">
        <v>0</v>
      </c>
      <c r="AU9" s="20">
        <v>307888.35000000003</v>
      </c>
      <c r="AV9" s="21">
        <f t="shared" si="9"/>
        <v>1339802.19</v>
      </c>
      <c r="AW9" s="20">
        <v>1031913.84</v>
      </c>
      <c r="AX9" s="20">
        <v>0</v>
      </c>
      <c r="AY9" s="20">
        <v>0</v>
      </c>
      <c r="AZ9" s="20">
        <v>307888.35000000003</v>
      </c>
      <c r="BA9" s="21">
        <f t="shared" si="10"/>
        <v>1339802.19</v>
      </c>
      <c r="BB9" s="21">
        <f t="shared" si="11"/>
        <v>4019406.57</v>
      </c>
      <c r="BC9" s="20">
        <v>273275.67189999996</v>
      </c>
      <c r="BD9" s="20">
        <v>0</v>
      </c>
      <c r="BE9" s="20">
        <v>0</v>
      </c>
      <c r="BF9" s="20">
        <v>81627.7981</v>
      </c>
      <c r="BG9" s="21">
        <f t="shared" si="12"/>
        <v>354903.47</v>
      </c>
      <c r="BH9" s="20">
        <v>100</v>
      </c>
      <c r="BI9" s="20">
        <v>0</v>
      </c>
      <c r="BJ9" s="20">
        <v>0</v>
      </c>
      <c r="BK9" s="20">
        <v>100</v>
      </c>
      <c r="BL9" s="21">
        <f t="shared" si="13"/>
        <v>200</v>
      </c>
      <c r="BM9" s="20">
        <v>100</v>
      </c>
      <c r="BN9" s="20">
        <v>0</v>
      </c>
      <c r="BO9" s="20">
        <v>0</v>
      </c>
      <c r="BP9" s="20">
        <v>100</v>
      </c>
      <c r="BQ9" s="21">
        <f t="shared" si="14"/>
        <v>200</v>
      </c>
      <c r="BR9" s="20">
        <f t="shared" si="15"/>
        <v>355303.47</v>
      </c>
      <c r="BS9" s="24">
        <f t="shared" si="16"/>
        <v>10858360.688250002</v>
      </c>
    </row>
    <row r="10" spans="1:71" ht="30">
      <c r="A10" s="30">
        <v>10</v>
      </c>
      <c r="B10" s="30" t="s">
        <v>8</v>
      </c>
      <c r="C10" s="30" t="s">
        <v>110</v>
      </c>
      <c r="D10" s="33" t="s">
        <v>129</v>
      </c>
      <c r="E10" s="30">
        <v>4283333</v>
      </c>
      <c r="F10" s="7">
        <v>0</v>
      </c>
      <c r="G10" s="7">
        <v>0</v>
      </c>
      <c r="H10" s="7">
        <v>3066233.625</v>
      </c>
      <c r="I10" s="7"/>
      <c r="J10" s="7">
        <v>38952.31</v>
      </c>
      <c r="K10" s="10">
        <f t="shared" si="1"/>
        <v>3105185.9350000001</v>
      </c>
      <c r="L10" s="7">
        <v>0</v>
      </c>
      <c r="M10" s="7">
        <v>3066233.625</v>
      </c>
      <c r="N10" s="7"/>
      <c r="O10" s="7">
        <v>38952.31</v>
      </c>
      <c r="P10" s="10">
        <f t="shared" si="2"/>
        <v>3105185.9350000001</v>
      </c>
      <c r="Q10" s="7">
        <v>0</v>
      </c>
      <c r="R10" s="7">
        <v>3066233.625</v>
      </c>
      <c r="S10" s="7"/>
      <c r="T10" s="7">
        <v>38952.31</v>
      </c>
      <c r="U10" s="28">
        <f t="shared" si="3"/>
        <v>3105185.9350000001</v>
      </c>
      <c r="V10" s="10">
        <f t="shared" si="4"/>
        <v>9315557.8049999997</v>
      </c>
      <c r="W10" s="7">
        <v>0</v>
      </c>
      <c r="X10" s="7">
        <v>3066233.625</v>
      </c>
      <c r="Y10" s="7"/>
      <c r="Z10" s="7">
        <v>38952.31</v>
      </c>
      <c r="AA10" s="8">
        <f t="shared" si="5"/>
        <v>3105185.9350000001</v>
      </c>
      <c r="AB10" s="7">
        <v>0</v>
      </c>
      <c r="AC10" s="7">
        <v>3066233.625</v>
      </c>
      <c r="AD10" s="7"/>
      <c r="AE10" s="7">
        <v>38952.31</v>
      </c>
      <c r="AF10" s="8">
        <f t="shared" si="6"/>
        <v>3105185.9350000001</v>
      </c>
      <c r="AG10" s="7">
        <v>0</v>
      </c>
      <c r="AH10" s="7">
        <v>3066233.625</v>
      </c>
      <c r="AI10" s="7"/>
      <c r="AJ10" s="7">
        <v>38952.31</v>
      </c>
      <c r="AK10" s="8">
        <f t="shared" si="7"/>
        <v>3105185.9350000001</v>
      </c>
      <c r="AL10" s="8">
        <f t="shared" si="0"/>
        <v>9315557.8049999997</v>
      </c>
      <c r="AM10" s="20">
        <v>0</v>
      </c>
      <c r="AN10" s="20">
        <v>3066283.19</v>
      </c>
      <c r="AO10" s="20">
        <v>0</v>
      </c>
      <c r="AP10" s="20">
        <v>38952.31</v>
      </c>
      <c r="AQ10" s="21">
        <f t="shared" si="8"/>
        <v>3105235.5</v>
      </c>
      <c r="AR10" s="20">
        <v>0</v>
      </c>
      <c r="AS10" s="20">
        <v>3066283.19</v>
      </c>
      <c r="AT10" s="20">
        <v>0</v>
      </c>
      <c r="AU10" s="20">
        <v>38952.31</v>
      </c>
      <c r="AV10" s="21">
        <f t="shared" si="9"/>
        <v>3105235.5</v>
      </c>
      <c r="AW10" s="20">
        <v>0</v>
      </c>
      <c r="AX10" s="20">
        <v>3066283.19</v>
      </c>
      <c r="AY10" s="20">
        <v>0</v>
      </c>
      <c r="AZ10" s="20">
        <v>38952.31</v>
      </c>
      <c r="BA10" s="21">
        <f t="shared" si="10"/>
        <v>3105235.5</v>
      </c>
      <c r="BB10" s="21">
        <f t="shared" si="11"/>
        <v>9315706.5</v>
      </c>
      <c r="BC10" s="20">
        <v>0</v>
      </c>
      <c r="BD10" s="20">
        <v>814327.88580000005</v>
      </c>
      <c r="BE10" s="20">
        <v>0</v>
      </c>
      <c r="BF10" s="20">
        <v>8225.5342000000001</v>
      </c>
      <c r="BG10" s="21">
        <f t="shared" si="12"/>
        <v>822553.42</v>
      </c>
      <c r="BH10" s="20">
        <v>0</v>
      </c>
      <c r="BI10" s="20">
        <v>100</v>
      </c>
      <c r="BJ10" s="20">
        <v>0</v>
      </c>
      <c r="BK10" s="20">
        <v>100</v>
      </c>
      <c r="BL10" s="21">
        <f t="shared" si="13"/>
        <v>200</v>
      </c>
      <c r="BM10" s="20">
        <v>0</v>
      </c>
      <c r="BN10" s="20">
        <v>100</v>
      </c>
      <c r="BO10" s="20">
        <v>0</v>
      </c>
      <c r="BP10" s="20">
        <v>100</v>
      </c>
      <c r="BQ10" s="21">
        <f t="shared" si="14"/>
        <v>200</v>
      </c>
      <c r="BR10" s="20">
        <f t="shared" si="15"/>
        <v>822953.42</v>
      </c>
      <c r="BS10" s="24">
        <f t="shared" si="16"/>
        <v>28769775.530000001</v>
      </c>
    </row>
    <row r="11" spans="1:71" ht="30">
      <c r="A11" s="30">
        <v>27</v>
      </c>
      <c r="B11" s="30" t="s">
        <v>9</v>
      </c>
      <c r="C11" s="30" t="s">
        <v>111</v>
      </c>
      <c r="D11" s="33" t="s">
        <v>130</v>
      </c>
      <c r="E11" s="30">
        <v>4505367</v>
      </c>
      <c r="F11" s="7">
        <v>0</v>
      </c>
      <c r="G11" s="7">
        <v>2975341.2181919999</v>
      </c>
      <c r="H11" s="7"/>
      <c r="I11" s="7"/>
      <c r="J11" s="7">
        <v>573277.67000000004</v>
      </c>
      <c r="K11" s="10">
        <f t="shared" si="1"/>
        <v>3548618.8881919999</v>
      </c>
      <c r="L11" s="7">
        <v>2975341.2181919999</v>
      </c>
      <c r="M11" s="7"/>
      <c r="N11" s="7"/>
      <c r="O11" s="7">
        <v>679929.45</v>
      </c>
      <c r="P11" s="10">
        <f t="shared" si="2"/>
        <v>3655270.6681920001</v>
      </c>
      <c r="Q11" s="7">
        <f>2975341.218192+697919.55</f>
        <v>3673260.7681919998</v>
      </c>
      <c r="R11" s="7"/>
      <c r="S11" s="7"/>
      <c r="T11" s="7">
        <v>863350.9</v>
      </c>
      <c r="U11" s="28">
        <f t="shared" si="3"/>
        <v>4536611.6681920001</v>
      </c>
      <c r="V11" s="10">
        <f t="shared" si="4"/>
        <v>11740501.224576</v>
      </c>
      <c r="W11" s="7">
        <f>2975341.22+697919.55</f>
        <v>3673260.7700000005</v>
      </c>
      <c r="X11" s="7"/>
      <c r="Y11" s="7"/>
      <c r="Z11" s="7">
        <v>646569.75</v>
      </c>
      <c r="AA11" s="8">
        <f t="shared" si="5"/>
        <v>4319830.5200000005</v>
      </c>
      <c r="AB11" s="7">
        <v>2975341.2181919999</v>
      </c>
      <c r="AC11" s="7"/>
      <c r="AD11" s="7"/>
      <c r="AE11" s="7">
        <v>796341.90999999992</v>
      </c>
      <c r="AF11" s="8">
        <f t="shared" si="6"/>
        <v>3771683.1281920001</v>
      </c>
      <c r="AG11" s="7">
        <f>2975341.218192+697919.55</f>
        <v>3673260.7681919998</v>
      </c>
      <c r="AH11" s="7"/>
      <c r="AI11" s="7"/>
      <c r="AJ11" s="7">
        <v>473342.12</v>
      </c>
      <c r="AK11" s="8">
        <f t="shared" si="7"/>
        <v>4146602.8881919999</v>
      </c>
      <c r="AL11" s="8">
        <f t="shared" si="0"/>
        <v>12238116.536384001</v>
      </c>
      <c r="AM11" s="20">
        <v>4816869.8099999996</v>
      </c>
      <c r="AN11" s="20">
        <v>0</v>
      </c>
      <c r="AO11" s="20">
        <v>0</v>
      </c>
      <c r="AP11" s="20">
        <v>707008</v>
      </c>
      <c r="AQ11" s="21">
        <f t="shared" si="8"/>
        <v>5523877.8099999996</v>
      </c>
      <c r="AR11" s="20">
        <v>4816869.8099999996</v>
      </c>
      <c r="AS11" s="20">
        <v>0</v>
      </c>
      <c r="AT11" s="20">
        <v>0</v>
      </c>
      <c r="AU11" s="20">
        <v>707008</v>
      </c>
      <c r="AV11" s="21">
        <f t="shared" si="9"/>
        <v>5523877.8099999996</v>
      </c>
      <c r="AW11" s="20">
        <v>4816869.8099999996</v>
      </c>
      <c r="AX11" s="20">
        <v>0</v>
      </c>
      <c r="AY11" s="20">
        <v>0</v>
      </c>
      <c r="AZ11" s="20">
        <v>707008</v>
      </c>
      <c r="BA11" s="21">
        <f t="shared" si="10"/>
        <v>5523877.8099999996</v>
      </c>
      <c r="BB11" s="21">
        <f t="shared" si="11"/>
        <v>16571633.43</v>
      </c>
      <c r="BC11" s="20">
        <v>1273013.1362999999</v>
      </c>
      <c r="BD11" s="20">
        <v>0</v>
      </c>
      <c r="BE11" s="20">
        <v>0</v>
      </c>
      <c r="BF11" s="20">
        <v>190220.35370000001</v>
      </c>
      <c r="BG11" s="21">
        <f t="shared" si="12"/>
        <v>1463233.49</v>
      </c>
      <c r="BH11" s="20">
        <v>100</v>
      </c>
      <c r="BI11" s="20">
        <v>0</v>
      </c>
      <c r="BJ11" s="20">
        <v>0</v>
      </c>
      <c r="BK11" s="20">
        <v>100</v>
      </c>
      <c r="BL11" s="21">
        <f t="shared" si="13"/>
        <v>200</v>
      </c>
      <c r="BM11" s="20">
        <v>100</v>
      </c>
      <c r="BN11" s="20">
        <v>0</v>
      </c>
      <c r="BO11" s="20">
        <v>0</v>
      </c>
      <c r="BP11" s="20">
        <v>100</v>
      </c>
      <c r="BQ11" s="21">
        <f t="shared" si="14"/>
        <v>200</v>
      </c>
      <c r="BR11" s="20">
        <f t="shared" si="15"/>
        <v>1463633.49</v>
      </c>
      <c r="BS11" s="24">
        <f t="shared" si="16"/>
        <v>42013884.680960007</v>
      </c>
    </row>
    <row r="12" spans="1:71" ht="30">
      <c r="A12" s="30">
        <v>8</v>
      </c>
      <c r="B12" s="30" t="s">
        <v>10</v>
      </c>
      <c r="C12" s="30" t="s">
        <v>112</v>
      </c>
      <c r="D12" s="33" t="s">
        <v>131</v>
      </c>
      <c r="E12" s="30">
        <v>4203490</v>
      </c>
      <c r="F12" s="7">
        <v>1020.8699999999953</v>
      </c>
      <c r="G12" s="7">
        <v>3164233.3887999998</v>
      </c>
      <c r="H12" s="7">
        <v>413425.30004999996</v>
      </c>
      <c r="I12" s="7"/>
      <c r="J12" s="7">
        <v>199598.40000000002</v>
      </c>
      <c r="K12" s="10">
        <f t="shared" si="1"/>
        <v>3777257.0888499995</v>
      </c>
      <c r="L12" s="7">
        <v>3164233.3887999998</v>
      </c>
      <c r="M12" s="7">
        <v>413425.30004999996</v>
      </c>
      <c r="N12" s="7"/>
      <c r="O12" s="7">
        <v>207958.12</v>
      </c>
      <c r="P12" s="10">
        <f t="shared" si="2"/>
        <v>3785616.8088499997</v>
      </c>
      <c r="Q12" s="7">
        <v>3164233.3887999998</v>
      </c>
      <c r="R12" s="7">
        <v>413425.30004999996</v>
      </c>
      <c r="S12" s="7"/>
      <c r="T12" s="7">
        <v>269689.06000000006</v>
      </c>
      <c r="U12" s="28">
        <f t="shared" si="3"/>
        <v>3847347.7488499996</v>
      </c>
      <c r="V12" s="10">
        <f t="shared" si="4"/>
        <v>11410221.646549998</v>
      </c>
      <c r="W12" s="7">
        <v>3164233.3887999998</v>
      </c>
      <c r="X12" s="7">
        <v>413425.30004999996</v>
      </c>
      <c r="Y12" s="7"/>
      <c r="Z12" s="7">
        <v>199598.40000000002</v>
      </c>
      <c r="AA12" s="8">
        <f t="shared" si="5"/>
        <v>3777257.0888499995</v>
      </c>
      <c r="AB12" s="7">
        <v>3164233.3887999998</v>
      </c>
      <c r="AC12" s="7">
        <v>413425.30004999996</v>
      </c>
      <c r="AD12" s="7"/>
      <c r="AE12" s="7">
        <v>213810.37000000002</v>
      </c>
      <c r="AF12" s="8">
        <f t="shared" si="6"/>
        <v>3791469.0588499997</v>
      </c>
      <c r="AG12" s="7">
        <v>3164233.3887999998</v>
      </c>
      <c r="AH12" s="7">
        <v>413425.30004999996</v>
      </c>
      <c r="AI12" s="7"/>
      <c r="AJ12" s="7">
        <v>199598.40000000002</v>
      </c>
      <c r="AK12" s="8">
        <f t="shared" si="7"/>
        <v>3777257.0888499995</v>
      </c>
      <c r="AL12" s="8">
        <f t="shared" si="0"/>
        <v>11345983.236549998</v>
      </c>
      <c r="AM12" s="20">
        <v>4465349.03</v>
      </c>
      <c r="AN12" s="20">
        <v>472384.27</v>
      </c>
      <c r="AO12" s="20">
        <v>0</v>
      </c>
      <c r="AP12" s="20">
        <v>217943.4</v>
      </c>
      <c r="AQ12" s="21">
        <f t="shared" si="8"/>
        <v>5155676.7000000011</v>
      </c>
      <c r="AR12" s="20">
        <v>4465349.03</v>
      </c>
      <c r="AS12" s="20">
        <v>472384.27</v>
      </c>
      <c r="AT12" s="20">
        <v>0</v>
      </c>
      <c r="AU12" s="20">
        <v>217943.4</v>
      </c>
      <c r="AV12" s="21">
        <f t="shared" si="9"/>
        <v>5155676.7000000011</v>
      </c>
      <c r="AW12" s="20">
        <v>4465349.03</v>
      </c>
      <c r="AX12" s="20">
        <v>472384.27</v>
      </c>
      <c r="AY12" s="20">
        <v>0</v>
      </c>
      <c r="AZ12" s="20">
        <v>217943.4</v>
      </c>
      <c r="BA12" s="21">
        <f t="shared" si="10"/>
        <v>5155676.7000000011</v>
      </c>
      <c r="BB12" s="21">
        <f t="shared" si="11"/>
        <v>15467030.100000003</v>
      </c>
      <c r="BC12" s="20">
        <v>1188158.8173</v>
      </c>
      <c r="BD12" s="20">
        <v>122912.9811</v>
      </c>
      <c r="BE12" s="20">
        <v>0</v>
      </c>
      <c r="BF12" s="20">
        <v>54627.991600000001</v>
      </c>
      <c r="BG12" s="21">
        <f t="shared" si="12"/>
        <v>1365699.79</v>
      </c>
      <c r="BH12" s="20">
        <v>100</v>
      </c>
      <c r="BI12" s="20">
        <v>100</v>
      </c>
      <c r="BJ12" s="20">
        <v>0</v>
      </c>
      <c r="BK12" s="20">
        <v>100</v>
      </c>
      <c r="BL12" s="21">
        <f t="shared" si="13"/>
        <v>300</v>
      </c>
      <c r="BM12" s="20">
        <v>100</v>
      </c>
      <c r="BN12" s="20">
        <v>100</v>
      </c>
      <c r="BO12" s="20">
        <v>0</v>
      </c>
      <c r="BP12" s="20">
        <v>100</v>
      </c>
      <c r="BQ12" s="21">
        <f t="shared" si="14"/>
        <v>300</v>
      </c>
      <c r="BR12" s="20">
        <f t="shared" si="15"/>
        <v>1366299.79</v>
      </c>
      <c r="BS12" s="24">
        <f t="shared" si="16"/>
        <v>39590555.643099993</v>
      </c>
    </row>
    <row r="13" spans="1:71" ht="30">
      <c r="A13" s="30">
        <v>9</v>
      </c>
      <c r="B13" s="30" t="s">
        <v>11</v>
      </c>
      <c r="C13" s="30" t="s">
        <v>113</v>
      </c>
      <c r="D13" s="33" t="s">
        <v>132</v>
      </c>
      <c r="E13" s="30">
        <v>4203881</v>
      </c>
      <c r="F13" s="7">
        <v>116017.13</v>
      </c>
      <c r="G13" s="7">
        <f>6049226.007216-1648170.76</f>
        <v>4401055.2472160002</v>
      </c>
      <c r="H13" s="7">
        <v>301967.20791666664</v>
      </c>
      <c r="I13" s="7"/>
      <c r="J13" s="7">
        <v>402757.52</v>
      </c>
      <c r="K13" s="10">
        <f t="shared" si="1"/>
        <v>5105779.9751326665</v>
      </c>
      <c r="L13" s="7">
        <f>4960365.327216+1648170.76</f>
        <v>6608536.0872160001</v>
      </c>
      <c r="M13" s="7">
        <v>301967.20791666664</v>
      </c>
      <c r="N13" s="7"/>
      <c r="O13" s="7">
        <v>422582.79000000004</v>
      </c>
      <c r="P13" s="10">
        <f t="shared" si="2"/>
        <v>7333086.0851326669</v>
      </c>
      <c r="Q13" s="7">
        <v>4960365.3272159994</v>
      </c>
      <c r="R13" s="7">
        <v>301967.20791666664</v>
      </c>
      <c r="S13" s="7"/>
      <c r="T13" s="7">
        <v>472349.41000000003</v>
      </c>
      <c r="U13" s="28">
        <f t="shared" si="3"/>
        <v>5734681.9451326663</v>
      </c>
      <c r="V13" s="10">
        <f t="shared" si="4"/>
        <v>18173548.005397998</v>
      </c>
      <c r="W13" s="7">
        <f>4960365.33+1088860.68</f>
        <v>6049226.0099999998</v>
      </c>
      <c r="X13" s="7">
        <v>301967.20791666664</v>
      </c>
      <c r="Y13" s="7"/>
      <c r="Z13" s="7">
        <v>303449.92</v>
      </c>
      <c r="AA13" s="8">
        <f t="shared" si="5"/>
        <v>6654643.1379166665</v>
      </c>
      <c r="AB13" s="7">
        <v>4960365.3272159994</v>
      </c>
      <c r="AC13" s="7">
        <v>301967.20791666664</v>
      </c>
      <c r="AD13" s="7"/>
      <c r="AE13" s="7">
        <v>436128.2</v>
      </c>
      <c r="AF13" s="8">
        <f t="shared" si="6"/>
        <v>5698460.7351326663</v>
      </c>
      <c r="AG13" s="7">
        <f>4960365.327216+1088860.68</f>
        <v>6049226.007216</v>
      </c>
      <c r="AH13" s="7">
        <v>301967.20791666664</v>
      </c>
      <c r="AI13" s="7"/>
      <c r="AJ13" s="7">
        <v>130663.08</v>
      </c>
      <c r="AK13" s="8">
        <f t="shared" si="7"/>
        <v>6481856.2951326668</v>
      </c>
      <c r="AL13" s="8">
        <f t="shared" si="0"/>
        <v>18834960.168182001</v>
      </c>
      <c r="AM13" s="20">
        <v>5562025.4400000004</v>
      </c>
      <c r="AN13" s="20">
        <v>301788.03999999998</v>
      </c>
      <c r="AO13" s="20">
        <v>0</v>
      </c>
      <c r="AP13" s="20">
        <v>428459</v>
      </c>
      <c r="AQ13" s="21">
        <f t="shared" si="8"/>
        <v>6292272.4800000004</v>
      </c>
      <c r="AR13" s="20">
        <v>5562025.4400000004</v>
      </c>
      <c r="AS13" s="20">
        <v>301788.03999999998</v>
      </c>
      <c r="AT13" s="20">
        <v>0</v>
      </c>
      <c r="AU13" s="20">
        <v>428459</v>
      </c>
      <c r="AV13" s="21">
        <f t="shared" si="9"/>
        <v>6292272.4800000004</v>
      </c>
      <c r="AW13" s="20">
        <v>5562025.4400000004</v>
      </c>
      <c r="AX13" s="20">
        <v>301788.03999999998</v>
      </c>
      <c r="AY13" s="20">
        <v>0</v>
      </c>
      <c r="AZ13" s="20">
        <v>428459</v>
      </c>
      <c r="BA13" s="21">
        <f t="shared" si="10"/>
        <v>6292272.4800000004</v>
      </c>
      <c r="BB13" s="21">
        <f t="shared" si="11"/>
        <v>18876817.440000001</v>
      </c>
      <c r="BC13" s="20">
        <v>1466762.3784</v>
      </c>
      <c r="BD13" s="20">
        <v>83338.771500000003</v>
      </c>
      <c r="BE13" s="20">
        <v>0</v>
      </c>
      <c r="BF13" s="20">
        <v>116674.2801</v>
      </c>
      <c r="BG13" s="21">
        <f t="shared" si="12"/>
        <v>1666775.4300000002</v>
      </c>
      <c r="BH13" s="20">
        <v>100</v>
      </c>
      <c r="BI13" s="20">
        <v>100</v>
      </c>
      <c r="BJ13" s="20">
        <v>0</v>
      </c>
      <c r="BK13" s="20">
        <v>100</v>
      </c>
      <c r="BL13" s="21">
        <f t="shared" si="13"/>
        <v>300</v>
      </c>
      <c r="BM13" s="20">
        <v>100</v>
      </c>
      <c r="BN13" s="20">
        <v>100</v>
      </c>
      <c r="BO13" s="20">
        <v>0</v>
      </c>
      <c r="BP13" s="20">
        <v>100</v>
      </c>
      <c r="BQ13" s="21">
        <f t="shared" si="14"/>
        <v>300</v>
      </c>
      <c r="BR13" s="20">
        <f t="shared" si="15"/>
        <v>1667375.4300000002</v>
      </c>
      <c r="BS13" s="24">
        <f t="shared" si="16"/>
        <v>57668718.173580006</v>
      </c>
    </row>
    <row r="14" spans="1:71">
      <c r="A14" s="30">
        <v>28</v>
      </c>
      <c r="B14" s="31" t="s">
        <v>12</v>
      </c>
      <c r="C14" s="31" t="s">
        <v>114</v>
      </c>
      <c r="D14" s="33" t="s">
        <v>133</v>
      </c>
      <c r="E14" s="30">
        <v>4283759</v>
      </c>
      <c r="F14" s="7">
        <v>205929.96000000002</v>
      </c>
      <c r="G14" s="7">
        <f>2176406.832+544101.71</f>
        <v>2720508.5419999999</v>
      </c>
      <c r="H14" s="7">
        <v>101279.96165833333</v>
      </c>
      <c r="I14" s="7"/>
      <c r="J14" s="7">
        <v>400175.74000000005</v>
      </c>
      <c r="K14" s="10">
        <f t="shared" si="1"/>
        <v>3221964.2436583336</v>
      </c>
      <c r="L14" s="7">
        <v>2176406.8319999999</v>
      </c>
      <c r="M14" s="7">
        <v>101279.96165833333</v>
      </c>
      <c r="N14" s="7"/>
      <c r="O14" s="7">
        <v>461763.27</v>
      </c>
      <c r="P14" s="10">
        <f t="shared" si="2"/>
        <v>2739450.0636583334</v>
      </c>
      <c r="Q14" s="7">
        <v>2176406.8319999999</v>
      </c>
      <c r="R14" s="7">
        <v>101279.96165833333</v>
      </c>
      <c r="S14" s="7"/>
      <c r="T14" s="7">
        <v>544024.4</v>
      </c>
      <c r="U14" s="28">
        <f t="shared" si="3"/>
        <v>2821711.1936583333</v>
      </c>
      <c r="V14" s="10">
        <f t="shared" si="4"/>
        <v>8783125.5009749997</v>
      </c>
      <c r="W14" s="7">
        <v>2176406.8319999999</v>
      </c>
      <c r="X14" s="7">
        <v>101279.96165833333</v>
      </c>
      <c r="Y14" s="7"/>
      <c r="Z14" s="7">
        <v>391717.79000000004</v>
      </c>
      <c r="AA14" s="8">
        <f t="shared" si="5"/>
        <v>2669404.5836583334</v>
      </c>
      <c r="AB14" s="7">
        <v>2176406.8319999999</v>
      </c>
      <c r="AC14" s="7">
        <v>101279.96165833333</v>
      </c>
      <c r="AD14" s="7"/>
      <c r="AE14" s="7">
        <v>518761.13</v>
      </c>
      <c r="AF14" s="8">
        <f t="shared" si="6"/>
        <v>2796447.9236583333</v>
      </c>
      <c r="AG14" s="7">
        <v>2176406.8319999999</v>
      </c>
      <c r="AH14" s="7">
        <v>101279.96165833333</v>
      </c>
      <c r="AI14" s="7"/>
      <c r="AJ14" s="7">
        <v>233529.15</v>
      </c>
      <c r="AK14" s="8">
        <f t="shared" si="7"/>
        <v>2511215.9436583333</v>
      </c>
      <c r="AL14" s="8">
        <f t="shared" si="0"/>
        <v>7977068.4509749999</v>
      </c>
      <c r="AM14" s="20">
        <v>2602428.85</v>
      </c>
      <c r="AN14" s="20">
        <v>101042.22</v>
      </c>
      <c r="AO14" s="20">
        <v>0</v>
      </c>
      <c r="AP14" s="20">
        <v>470290.67</v>
      </c>
      <c r="AQ14" s="21">
        <f t="shared" si="8"/>
        <v>3173761.74</v>
      </c>
      <c r="AR14" s="20">
        <v>2602428.85</v>
      </c>
      <c r="AS14" s="20">
        <v>101042.22</v>
      </c>
      <c r="AT14" s="20">
        <v>0</v>
      </c>
      <c r="AU14" s="20">
        <v>470290.67</v>
      </c>
      <c r="AV14" s="21">
        <f t="shared" si="9"/>
        <v>3173761.74</v>
      </c>
      <c r="AW14" s="20">
        <v>2602428.85</v>
      </c>
      <c r="AX14" s="20">
        <v>101042.22</v>
      </c>
      <c r="AY14" s="20">
        <v>0</v>
      </c>
      <c r="AZ14" s="20">
        <v>470290.67</v>
      </c>
      <c r="BA14" s="21">
        <f t="shared" si="10"/>
        <v>3173761.74</v>
      </c>
      <c r="BB14" s="21">
        <f t="shared" si="11"/>
        <v>9521285.2200000007</v>
      </c>
      <c r="BC14" s="20">
        <v>689378.51</v>
      </c>
      <c r="BD14" s="20">
        <v>25221.165000000001</v>
      </c>
      <c r="BE14" s="20">
        <v>0</v>
      </c>
      <c r="BF14" s="20">
        <v>126105.825</v>
      </c>
      <c r="BG14" s="21">
        <f t="shared" si="12"/>
        <v>840705.5</v>
      </c>
      <c r="BH14" s="20">
        <v>100</v>
      </c>
      <c r="BI14" s="20">
        <v>100</v>
      </c>
      <c r="BJ14" s="20">
        <v>0</v>
      </c>
      <c r="BK14" s="20">
        <v>100</v>
      </c>
      <c r="BL14" s="21">
        <f t="shared" si="13"/>
        <v>300</v>
      </c>
      <c r="BM14" s="20">
        <v>100</v>
      </c>
      <c r="BN14" s="20">
        <v>100</v>
      </c>
      <c r="BO14" s="20">
        <v>0</v>
      </c>
      <c r="BP14" s="20">
        <v>100</v>
      </c>
      <c r="BQ14" s="21">
        <f t="shared" si="14"/>
        <v>300</v>
      </c>
      <c r="BR14" s="20">
        <f t="shared" si="15"/>
        <v>841305.5</v>
      </c>
      <c r="BS14" s="24">
        <f t="shared" si="16"/>
        <v>27328714.631949998</v>
      </c>
    </row>
    <row r="15" spans="1:71" ht="30">
      <c r="A15" s="30">
        <v>29</v>
      </c>
      <c r="B15" s="31" t="s">
        <v>13</v>
      </c>
      <c r="C15" s="31" t="s">
        <v>115</v>
      </c>
      <c r="D15" s="33" t="s">
        <v>134</v>
      </c>
      <c r="E15" s="30">
        <v>4203938</v>
      </c>
      <c r="F15" s="7">
        <v>0</v>
      </c>
      <c r="G15" s="7">
        <v>1434939.5174400003</v>
      </c>
      <c r="H15" s="7">
        <v>244827.51502500003</v>
      </c>
      <c r="I15" s="7"/>
      <c r="J15" s="7">
        <v>342124.84</v>
      </c>
      <c r="K15" s="10">
        <f t="shared" si="1"/>
        <v>2021891.8724650005</v>
      </c>
      <c r="L15" s="7">
        <v>1434939.5174400003</v>
      </c>
      <c r="M15" s="7">
        <v>244827.51502500003</v>
      </c>
      <c r="N15" s="7"/>
      <c r="O15" s="7">
        <v>348471.25</v>
      </c>
      <c r="P15" s="10">
        <f t="shared" si="2"/>
        <v>2028238.2824650004</v>
      </c>
      <c r="Q15" s="7">
        <v>1434939.5174400003</v>
      </c>
      <c r="R15" s="7">
        <v>244827.51502500003</v>
      </c>
      <c r="S15" s="7"/>
      <c r="T15" s="7">
        <v>465634.04</v>
      </c>
      <c r="U15" s="28">
        <f t="shared" si="3"/>
        <v>2145401.0724650002</v>
      </c>
      <c r="V15" s="10">
        <f t="shared" si="4"/>
        <v>6195531.2273950018</v>
      </c>
      <c r="W15" s="7">
        <v>1434939.5174400003</v>
      </c>
      <c r="X15" s="7">
        <v>244827.51502500003</v>
      </c>
      <c r="Y15" s="7"/>
      <c r="Z15" s="7">
        <v>342124.84</v>
      </c>
      <c r="AA15" s="8">
        <f t="shared" si="5"/>
        <v>2021891.8724650005</v>
      </c>
      <c r="AB15" s="7">
        <v>1434939.5174400003</v>
      </c>
      <c r="AC15" s="7">
        <v>244827.51502500003</v>
      </c>
      <c r="AD15" s="7"/>
      <c r="AE15" s="7">
        <v>446385.13</v>
      </c>
      <c r="AF15" s="8">
        <f t="shared" si="6"/>
        <v>2126152.1624650005</v>
      </c>
      <c r="AG15" s="7">
        <v>1434939.5174400003</v>
      </c>
      <c r="AH15" s="7">
        <v>244827.51502500003</v>
      </c>
      <c r="AI15" s="7"/>
      <c r="AJ15" s="7">
        <v>342124.84</v>
      </c>
      <c r="AK15" s="8">
        <f t="shared" si="7"/>
        <v>2021891.8724650005</v>
      </c>
      <c r="AL15" s="8">
        <f t="shared" si="0"/>
        <v>6169935.9073950015</v>
      </c>
      <c r="AM15" s="20">
        <v>1961093.28</v>
      </c>
      <c r="AN15" s="20">
        <v>239540.7</v>
      </c>
      <c r="AO15" s="20">
        <v>0</v>
      </c>
      <c r="AP15" s="20">
        <v>369493.47</v>
      </c>
      <c r="AQ15" s="21">
        <f t="shared" si="8"/>
        <v>2570127.4500000002</v>
      </c>
      <c r="AR15" s="20">
        <v>1961093.28</v>
      </c>
      <c r="AS15" s="20">
        <v>239540.7</v>
      </c>
      <c r="AT15" s="20">
        <v>0</v>
      </c>
      <c r="AU15" s="20">
        <v>369493.47</v>
      </c>
      <c r="AV15" s="21">
        <f t="shared" si="9"/>
        <v>2570127.4500000002</v>
      </c>
      <c r="AW15" s="20">
        <v>1961093.28</v>
      </c>
      <c r="AX15" s="20">
        <v>239540.7</v>
      </c>
      <c r="AY15" s="20">
        <v>0</v>
      </c>
      <c r="AZ15" s="20">
        <v>369493.47</v>
      </c>
      <c r="BA15" s="21">
        <f t="shared" si="10"/>
        <v>2570127.4500000002</v>
      </c>
      <c r="BB15" s="21">
        <f t="shared" si="11"/>
        <v>7710382.3500000006</v>
      </c>
      <c r="BC15" s="20">
        <v>517413.5784</v>
      </c>
      <c r="BD15" s="20">
        <v>61272.660599999996</v>
      </c>
      <c r="BE15" s="20">
        <v>0</v>
      </c>
      <c r="BF15" s="20">
        <v>102121.101</v>
      </c>
      <c r="BG15" s="21">
        <f t="shared" si="12"/>
        <v>680807.34</v>
      </c>
      <c r="BH15" s="20">
        <v>100</v>
      </c>
      <c r="BI15" s="20">
        <v>100</v>
      </c>
      <c r="BJ15" s="20">
        <v>0</v>
      </c>
      <c r="BK15" s="20">
        <v>100</v>
      </c>
      <c r="BL15" s="21">
        <f t="shared" si="13"/>
        <v>300</v>
      </c>
      <c r="BM15" s="20">
        <v>100</v>
      </c>
      <c r="BN15" s="20">
        <v>100</v>
      </c>
      <c r="BO15" s="20">
        <v>0</v>
      </c>
      <c r="BP15" s="20">
        <v>100</v>
      </c>
      <c r="BQ15" s="21">
        <f t="shared" si="14"/>
        <v>300</v>
      </c>
      <c r="BR15" s="20">
        <f t="shared" si="15"/>
        <v>681407.34</v>
      </c>
      <c r="BS15" s="24">
        <f t="shared" si="16"/>
        <v>20757256.824790005</v>
      </c>
    </row>
    <row r="16" spans="1:71" ht="45">
      <c r="A16" s="30">
        <v>32</v>
      </c>
      <c r="B16" s="30" t="s">
        <v>14</v>
      </c>
      <c r="C16" s="30" t="s">
        <v>116</v>
      </c>
      <c r="D16" s="33" t="s">
        <v>135</v>
      </c>
      <c r="E16" s="30">
        <v>4265990</v>
      </c>
      <c r="F16" s="7">
        <v>22605.61</v>
      </c>
      <c r="G16" s="7">
        <f>1032443.95472-280751.07</f>
        <v>751692.88471999997</v>
      </c>
      <c r="H16" s="7"/>
      <c r="I16" s="7"/>
      <c r="J16" s="7">
        <v>122033.55</v>
      </c>
      <c r="K16" s="10">
        <f t="shared" si="1"/>
        <v>873726.43472000002</v>
      </c>
      <c r="L16" s="7">
        <f>825955.16472+280751.07</f>
        <v>1106706.2347200001</v>
      </c>
      <c r="M16" s="7"/>
      <c r="N16" s="7"/>
      <c r="O16" s="7">
        <v>138147.72</v>
      </c>
      <c r="P16" s="10">
        <f t="shared" si="2"/>
        <v>1244853.95472</v>
      </c>
      <c r="Q16" s="7">
        <f>825955.16472+206488.79</f>
        <v>1032443.95472</v>
      </c>
      <c r="R16" s="7"/>
      <c r="S16" s="7"/>
      <c r="T16" s="7">
        <v>141089.69</v>
      </c>
      <c r="U16" s="28">
        <f t="shared" si="3"/>
        <v>1173533.64472</v>
      </c>
      <c r="V16" s="10">
        <f t="shared" si="4"/>
        <v>3292114.0341600003</v>
      </c>
      <c r="W16" s="7">
        <f>825955.16472+206488.79</f>
        <v>1032443.95472</v>
      </c>
      <c r="X16" s="7"/>
      <c r="Y16" s="7"/>
      <c r="Z16" s="7">
        <v>89558.35</v>
      </c>
      <c r="AA16" s="8">
        <f t="shared" si="5"/>
        <v>1122002.3047200001</v>
      </c>
      <c r="AB16" s="7">
        <v>825955.16472000012</v>
      </c>
      <c r="AC16" s="7"/>
      <c r="AD16" s="7"/>
      <c r="AE16" s="7">
        <v>138877.41</v>
      </c>
      <c r="AF16" s="8">
        <f t="shared" si="6"/>
        <v>964832.57472000015</v>
      </c>
      <c r="AG16" s="7">
        <f>825955.16472+206488.79</f>
        <v>1032443.95472</v>
      </c>
      <c r="AH16" s="7"/>
      <c r="AI16" s="7"/>
      <c r="AJ16" s="7">
        <v>66303.72</v>
      </c>
      <c r="AK16" s="8">
        <f t="shared" si="7"/>
        <v>1098747.67472</v>
      </c>
      <c r="AL16" s="8">
        <f t="shared" si="0"/>
        <v>3185582.5541600003</v>
      </c>
      <c r="AM16" s="20">
        <v>1013747.45</v>
      </c>
      <c r="AN16" s="20">
        <v>0</v>
      </c>
      <c r="AO16" s="20">
        <v>0</v>
      </c>
      <c r="AP16" s="20">
        <v>133911.51999999999</v>
      </c>
      <c r="AQ16" s="21">
        <f t="shared" si="8"/>
        <v>1147658.97</v>
      </c>
      <c r="AR16" s="20">
        <v>1013747.45</v>
      </c>
      <c r="AS16" s="20">
        <v>0</v>
      </c>
      <c r="AT16" s="20">
        <v>0</v>
      </c>
      <c r="AU16" s="20">
        <v>133911.51999999999</v>
      </c>
      <c r="AV16" s="21">
        <f t="shared" si="9"/>
        <v>1147658.97</v>
      </c>
      <c r="AW16" s="20">
        <v>1013747.45</v>
      </c>
      <c r="AX16" s="20">
        <v>0</v>
      </c>
      <c r="AY16" s="20">
        <v>0</v>
      </c>
      <c r="AZ16" s="20">
        <v>133911.51999999999</v>
      </c>
      <c r="BA16" s="21">
        <f t="shared" si="10"/>
        <v>1147658.97</v>
      </c>
      <c r="BB16" s="21">
        <f t="shared" si="11"/>
        <v>3442976.91</v>
      </c>
      <c r="BC16" s="20">
        <v>267525.4472</v>
      </c>
      <c r="BD16" s="20">
        <v>0</v>
      </c>
      <c r="BE16" s="20">
        <v>0</v>
      </c>
      <c r="BF16" s="20">
        <v>36480.7428</v>
      </c>
      <c r="BG16" s="21">
        <f t="shared" si="12"/>
        <v>304006.19</v>
      </c>
      <c r="BH16" s="20">
        <v>100</v>
      </c>
      <c r="BI16" s="20">
        <v>0</v>
      </c>
      <c r="BJ16" s="20">
        <v>0</v>
      </c>
      <c r="BK16" s="20">
        <v>100</v>
      </c>
      <c r="BL16" s="21">
        <f t="shared" si="13"/>
        <v>200</v>
      </c>
      <c r="BM16" s="20">
        <v>100</v>
      </c>
      <c r="BN16" s="20">
        <v>0</v>
      </c>
      <c r="BO16" s="20">
        <v>0</v>
      </c>
      <c r="BP16" s="20">
        <v>100</v>
      </c>
      <c r="BQ16" s="21">
        <f t="shared" si="14"/>
        <v>200</v>
      </c>
      <c r="BR16" s="20">
        <f t="shared" si="15"/>
        <v>304406.19</v>
      </c>
      <c r="BS16" s="24">
        <f t="shared" si="16"/>
        <v>10247685.298319999</v>
      </c>
    </row>
    <row r="17" spans="1:71" ht="45">
      <c r="A17" s="30">
        <v>24</v>
      </c>
      <c r="B17" s="30" t="s">
        <v>15</v>
      </c>
      <c r="C17" s="30" t="s">
        <v>117</v>
      </c>
      <c r="D17" s="33" t="s">
        <v>136</v>
      </c>
      <c r="E17" s="30">
        <v>4203628</v>
      </c>
      <c r="F17" s="7">
        <v>0</v>
      </c>
      <c r="G17" s="7">
        <v>4414943.0278800009</v>
      </c>
      <c r="H17" s="7"/>
      <c r="I17" s="7"/>
      <c r="J17" s="7">
        <v>440345.17</v>
      </c>
      <c r="K17" s="10">
        <f t="shared" si="1"/>
        <v>4855288.1978800008</v>
      </c>
      <c r="L17" s="7">
        <v>4414943.0278800009</v>
      </c>
      <c r="M17" s="7"/>
      <c r="N17" s="7"/>
      <c r="O17" s="7">
        <v>440345.17</v>
      </c>
      <c r="P17" s="10">
        <f t="shared" si="2"/>
        <v>4855288.1978800008</v>
      </c>
      <c r="Q17" s="7">
        <v>4414943.0278800009</v>
      </c>
      <c r="R17" s="7"/>
      <c r="S17" s="7"/>
      <c r="T17" s="7">
        <v>490564.13</v>
      </c>
      <c r="U17" s="28">
        <f t="shared" si="3"/>
        <v>4905507.1578800008</v>
      </c>
      <c r="V17" s="10">
        <f t="shared" si="4"/>
        <v>14616083.553640002</v>
      </c>
      <c r="W17" s="7">
        <v>4414943.0278800009</v>
      </c>
      <c r="X17" s="7"/>
      <c r="Y17" s="7"/>
      <c r="Z17" s="7">
        <v>440345.17</v>
      </c>
      <c r="AA17" s="8">
        <f t="shared" si="5"/>
        <v>4855288.1978800008</v>
      </c>
      <c r="AB17" s="7">
        <v>4414943.0278800009</v>
      </c>
      <c r="AC17" s="7"/>
      <c r="AD17" s="7"/>
      <c r="AE17" s="7">
        <v>484774.7</v>
      </c>
      <c r="AF17" s="8">
        <f t="shared" si="6"/>
        <v>4899717.7278800011</v>
      </c>
      <c r="AG17" s="7">
        <f>4414943.02788+1035603.92</f>
        <v>5450546.9478799999</v>
      </c>
      <c r="AH17" s="7"/>
      <c r="AI17" s="7"/>
      <c r="AJ17" s="7">
        <v>440345.17</v>
      </c>
      <c r="AK17" s="8">
        <f t="shared" si="7"/>
        <v>5890892.1178799998</v>
      </c>
      <c r="AL17" s="8">
        <f t="shared" si="0"/>
        <v>15645898.043640001</v>
      </c>
      <c r="AM17" s="20">
        <v>5058175.8</v>
      </c>
      <c r="AN17" s="20">
        <v>0</v>
      </c>
      <c r="AO17" s="20">
        <v>0</v>
      </c>
      <c r="AP17" s="20">
        <v>440345.17</v>
      </c>
      <c r="AQ17" s="21">
        <f t="shared" si="8"/>
        <v>5498520.9699999997</v>
      </c>
      <c r="AR17" s="20">
        <v>5058175.8</v>
      </c>
      <c r="AS17" s="20">
        <v>0</v>
      </c>
      <c r="AT17" s="20">
        <v>0</v>
      </c>
      <c r="AU17" s="20">
        <v>440345.17</v>
      </c>
      <c r="AV17" s="21">
        <f t="shared" si="9"/>
        <v>5498520.9699999997</v>
      </c>
      <c r="AW17" s="20">
        <v>5058175.8</v>
      </c>
      <c r="AX17" s="20">
        <v>0</v>
      </c>
      <c r="AY17" s="20">
        <v>0</v>
      </c>
      <c r="AZ17" s="20">
        <v>440345.17</v>
      </c>
      <c r="BA17" s="21">
        <f t="shared" si="10"/>
        <v>5498520.9699999997</v>
      </c>
      <c r="BB17" s="21">
        <f t="shared" si="11"/>
        <v>16495562.91</v>
      </c>
      <c r="BC17" s="20">
        <v>1339995.318</v>
      </c>
      <c r="BD17" s="20">
        <v>0</v>
      </c>
      <c r="BE17" s="20">
        <v>0</v>
      </c>
      <c r="BF17" s="20">
        <v>116521.33199999999</v>
      </c>
      <c r="BG17" s="21">
        <f t="shared" si="12"/>
        <v>1456516.65</v>
      </c>
      <c r="BH17" s="20">
        <v>100</v>
      </c>
      <c r="BI17" s="20">
        <v>0</v>
      </c>
      <c r="BJ17" s="20">
        <v>0</v>
      </c>
      <c r="BK17" s="20">
        <v>100</v>
      </c>
      <c r="BL17" s="21">
        <f t="shared" si="13"/>
        <v>200</v>
      </c>
      <c r="BM17" s="20">
        <v>100</v>
      </c>
      <c r="BN17" s="20">
        <v>0</v>
      </c>
      <c r="BO17" s="20">
        <v>0</v>
      </c>
      <c r="BP17" s="20">
        <v>100</v>
      </c>
      <c r="BQ17" s="21">
        <f t="shared" si="14"/>
        <v>200</v>
      </c>
      <c r="BR17" s="20">
        <f t="shared" si="15"/>
        <v>1456916.65</v>
      </c>
      <c r="BS17" s="24">
        <f t="shared" si="16"/>
        <v>48214461.157280006</v>
      </c>
    </row>
    <row r="18" spans="1:71">
      <c r="A18" s="30">
        <v>6</v>
      </c>
      <c r="B18" s="30" t="s">
        <v>16</v>
      </c>
      <c r="C18" s="30" t="s">
        <v>118</v>
      </c>
      <c r="D18" s="33" t="s">
        <v>137</v>
      </c>
      <c r="E18" s="30">
        <v>4283929</v>
      </c>
      <c r="F18" s="7">
        <v>138859.12000000011</v>
      </c>
      <c r="G18" s="7">
        <v>9386625.9806079995</v>
      </c>
      <c r="H18" s="7">
        <v>156104.19999999998</v>
      </c>
      <c r="I18" s="7"/>
      <c r="J18" s="7">
        <v>1959039.4700000002</v>
      </c>
      <c r="K18" s="10">
        <f t="shared" si="1"/>
        <v>11501769.650607999</v>
      </c>
      <c r="L18" s="7">
        <f>9386625.980608</f>
        <v>9386625.9806079995</v>
      </c>
      <c r="M18" s="7">
        <v>156104.19999999998</v>
      </c>
      <c r="N18" s="7"/>
      <c r="O18" s="7">
        <v>2117088.5300000003</v>
      </c>
      <c r="P18" s="10">
        <f t="shared" si="2"/>
        <v>11659818.710607998</v>
      </c>
      <c r="Q18" s="7">
        <f>9386625.980608+2060478.87</f>
        <v>11447104.850607999</v>
      </c>
      <c r="R18" s="7">
        <v>156104.19999999998</v>
      </c>
      <c r="S18" s="7"/>
      <c r="T18" s="7">
        <v>2532758.3400000003</v>
      </c>
      <c r="U18" s="28">
        <f t="shared" si="3"/>
        <v>14135967.390607998</v>
      </c>
      <c r="V18" s="10">
        <f t="shared" si="4"/>
        <v>37297555.751823992</v>
      </c>
      <c r="W18" s="7">
        <f>9386625.980608+2060478.87</f>
        <v>11447104.850607999</v>
      </c>
      <c r="X18" s="7">
        <v>156104.19999999998</v>
      </c>
      <c r="Y18" s="7"/>
      <c r="Z18" s="7">
        <v>1941731.08</v>
      </c>
      <c r="AA18" s="8">
        <f t="shared" si="5"/>
        <v>13544940.130607998</v>
      </c>
      <c r="AB18" s="7">
        <v>9386625.9806079995</v>
      </c>
      <c r="AC18" s="7">
        <v>156104.19999999998</v>
      </c>
      <c r="AD18" s="7"/>
      <c r="AE18" s="7">
        <v>2506669.7100000004</v>
      </c>
      <c r="AF18" s="8">
        <f t="shared" si="6"/>
        <v>12049399.890608</v>
      </c>
      <c r="AG18" s="7">
        <f>9386625.980608+2060478.87</f>
        <v>11447104.850607999</v>
      </c>
      <c r="AH18" s="7">
        <v>156104.19999999998</v>
      </c>
      <c r="AI18" s="7"/>
      <c r="AJ18" s="7">
        <v>1512900.4500000002</v>
      </c>
      <c r="AK18" s="8">
        <f t="shared" si="7"/>
        <v>13116109.500607997</v>
      </c>
      <c r="AL18" s="8">
        <f t="shared" si="0"/>
        <v>38710449.521823995</v>
      </c>
      <c r="AM18" s="20">
        <v>14265193.01</v>
      </c>
      <c r="AN18" s="20">
        <v>331021.61</v>
      </c>
      <c r="AO18" s="20">
        <v>0</v>
      </c>
      <c r="AP18" s="20">
        <v>2204732.17</v>
      </c>
      <c r="AQ18" s="21">
        <f t="shared" si="8"/>
        <v>16800946.789999999</v>
      </c>
      <c r="AR18" s="20">
        <v>14265193.01</v>
      </c>
      <c r="AS18" s="20">
        <v>331021.61</v>
      </c>
      <c r="AT18" s="20">
        <v>0</v>
      </c>
      <c r="AU18" s="20">
        <v>2204732.17</v>
      </c>
      <c r="AV18" s="21">
        <f t="shared" si="9"/>
        <v>16800946.789999999</v>
      </c>
      <c r="AW18" s="20">
        <v>14265193.01</v>
      </c>
      <c r="AX18" s="20">
        <v>331021.61</v>
      </c>
      <c r="AY18" s="20">
        <v>0</v>
      </c>
      <c r="AZ18" s="20">
        <v>2204732.17</v>
      </c>
      <c r="BA18" s="21">
        <f t="shared" si="10"/>
        <v>16800946.789999999</v>
      </c>
      <c r="BB18" s="21">
        <f t="shared" si="11"/>
        <v>50402840.369999997</v>
      </c>
      <c r="BC18" s="20">
        <v>3782877.2555</v>
      </c>
      <c r="BD18" s="20">
        <v>89008.876600000003</v>
      </c>
      <c r="BE18" s="20">
        <v>0</v>
      </c>
      <c r="BF18" s="20">
        <v>578557.69790000003</v>
      </c>
      <c r="BG18" s="21">
        <f t="shared" si="12"/>
        <v>4450443.83</v>
      </c>
      <c r="BH18" s="20">
        <v>100</v>
      </c>
      <c r="BI18" s="20">
        <v>100</v>
      </c>
      <c r="BJ18" s="20">
        <v>0</v>
      </c>
      <c r="BK18" s="20">
        <v>100</v>
      </c>
      <c r="BL18" s="21">
        <f t="shared" si="13"/>
        <v>300</v>
      </c>
      <c r="BM18" s="20">
        <v>100</v>
      </c>
      <c r="BN18" s="20">
        <v>100</v>
      </c>
      <c r="BO18" s="20">
        <v>0</v>
      </c>
      <c r="BP18" s="20">
        <v>100</v>
      </c>
      <c r="BQ18" s="21">
        <f t="shared" si="14"/>
        <v>300</v>
      </c>
      <c r="BR18" s="20">
        <f t="shared" si="15"/>
        <v>4451043.83</v>
      </c>
      <c r="BS18" s="24">
        <f t="shared" si="16"/>
        <v>131000748.593648</v>
      </c>
    </row>
    <row r="19" spans="1:71">
      <c r="A19" s="30">
        <v>35</v>
      </c>
      <c r="B19" s="30" t="s">
        <v>17</v>
      </c>
      <c r="C19" s="30" t="s">
        <v>119</v>
      </c>
      <c r="D19" s="33" t="s">
        <v>138</v>
      </c>
      <c r="E19" s="30">
        <v>4204003</v>
      </c>
      <c r="F19" s="7">
        <v>0</v>
      </c>
      <c r="G19" s="7">
        <v>14605337.089980001</v>
      </c>
      <c r="H19" s="7">
        <v>131257.25851333333</v>
      </c>
      <c r="I19" s="7"/>
      <c r="J19" s="7">
        <v>2367903.1</v>
      </c>
      <c r="K19" s="10">
        <f t="shared" si="1"/>
        <v>17104497.448493335</v>
      </c>
      <c r="L19" s="7">
        <f>14605337.08998+3425943.27</f>
        <v>18031280.359980002</v>
      </c>
      <c r="M19" s="7">
        <v>131257.25851333333</v>
      </c>
      <c r="N19" s="7"/>
      <c r="O19" s="7">
        <v>2390587.88</v>
      </c>
      <c r="P19" s="10">
        <f t="shared" si="2"/>
        <v>20553125.498493336</v>
      </c>
      <c r="Q19" s="7">
        <f>14605337.08998+3425943.27</f>
        <v>18031280.359980002</v>
      </c>
      <c r="R19" s="7">
        <v>131257.25851333333</v>
      </c>
      <c r="S19" s="7"/>
      <c r="T19" s="7">
        <v>2773748.81</v>
      </c>
      <c r="U19" s="28">
        <f t="shared" si="3"/>
        <v>20936286.428493336</v>
      </c>
      <c r="V19" s="10">
        <f t="shared" si="4"/>
        <v>58593909.375480011</v>
      </c>
      <c r="W19" s="7">
        <f>14605337.08998+3425943.27</f>
        <v>18031280.359980002</v>
      </c>
      <c r="X19" s="7">
        <v>131257.25851333333</v>
      </c>
      <c r="Y19" s="7"/>
      <c r="Z19" s="7">
        <v>2246070.0999999996</v>
      </c>
      <c r="AA19" s="8">
        <f t="shared" si="5"/>
        <v>20408607.718493335</v>
      </c>
      <c r="AB19" s="7">
        <v>14605337.089980001</v>
      </c>
      <c r="AC19" s="7">
        <v>131257.25851333333</v>
      </c>
      <c r="AD19" s="7"/>
      <c r="AE19" s="7">
        <v>2669416.85</v>
      </c>
      <c r="AF19" s="8">
        <f t="shared" si="6"/>
        <v>17406011.198493335</v>
      </c>
      <c r="AG19" s="7">
        <f>14605337.08998+3425943.27</f>
        <v>18031280.359980002</v>
      </c>
      <c r="AH19" s="7">
        <v>131257.25851333333</v>
      </c>
      <c r="AI19" s="7"/>
      <c r="AJ19" s="7">
        <v>2099052.0099999998</v>
      </c>
      <c r="AK19" s="8">
        <f t="shared" si="7"/>
        <v>20261589.628493339</v>
      </c>
      <c r="AL19" s="8">
        <f t="shared" si="0"/>
        <v>58076208.545480013</v>
      </c>
      <c r="AM19" s="20">
        <v>18131785.760000002</v>
      </c>
      <c r="AN19" s="20">
        <v>145098.93</v>
      </c>
      <c r="AO19" s="20">
        <v>0</v>
      </c>
      <c r="AP19" s="20">
        <v>2514583.27</v>
      </c>
      <c r="AQ19" s="21">
        <f t="shared" si="8"/>
        <v>20791467.960000001</v>
      </c>
      <c r="AR19" s="20">
        <v>18131785.760000002</v>
      </c>
      <c r="AS19" s="20">
        <v>145098.93</v>
      </c>
      <c r="AT19" s="20">
        <v>0</v>
      </c>
      <c r="AU19" s="20">
        <v>2514583.27</v>
      </c>
      <c r="AV19" s="21">
        <f t="shared" si="9"/>
        <v>20791467.960000001</v>
      </c>
      <c r="AW19" s="20">
        <v>18131785.760000002</v>
      </c>
      <c r="AX19" s="20">
        <v>145098.93</v>
      </c>
      <c r="AY19" s="20">
        <v>0</v>
      </c>
      <c r="AZ19" s="20">
        <v>2514583.27</v>
      </c>
      <c r="BA19" s="21">
        <f t="shared" si="10"/>
        <v>20791467.960000001</v>
      </c>
      <c r="BB19" s="21">
        <f t="shared" si="11"/>
        <v>62374403.880000003</v>
      </c>
      <c r="BC19" s="20">
        <v>4791527.3751000008</v>
      </c>
      <c r="BD19" s="20">
        <v>55075.027300000009</v>
      </c>
      <c r="BE19" s="20">
        <v>0</v>
      </c>
      <c r="BF19" s="20">
        <v>660900.32760000008</v>
      </c>
      <c r="BG19" s="21">
        <f t="shared" si="12"/>
        <v>5507502.7300000014</v>
      </c>
      <c r="BH19" s="20">
        <v>100</v>
      </c>
      <c r="BI19" s="20">
        <v>100</v>
      </c>
      <c r="BJ19" s="20">
        <v>0</v>
      </c>
      <c r="BK19" s="20">
        <v>100</v>
      </c>
      <c r="BL19" s="21">
        <f t="shared" si="13"/>
        <v>300</v>
      </c>
      <c r="BM19" s="20">
        <v>100</v>
      </c>
      <c r="BN19" s="20">
        <v>100</v>
      </c>
      <c r="BO19" s="20">
        <v>0</v>
      </c>
      <c r="BP19" s="20">
        <v>100</v>
      </c>
      <c r="BQ19" s="21">
        <f t="shared" si="14"/>
        <v>300</v>
      </c>
      <c r="BR19" s="20">
        <f t="shared" si="15"/>
        <v>5508102.7300000014</v>
      </c>
      <c r="BS19" s="24">
        <f t="shared" si="16"/>
        <v>184552624.53096002</v>
      </c>
    </row>
    <row r="20" spans="1:71" ht="45">
      <c r="A20" s="30">
        <v>2</v>
      </c>
      <c r="B20" s="31" t="s">
        <v>18</v>
      </c>
      <c r="C20" s="31" t="s">
        <v>120</v>
      </c>
      <c r="D20" s="33" t="s">
        <v>139</v>
      </c>
      <c r="E20" s="30">
        <v>4204151</v>
      </c>
      <c r="F20" s="7">
        <v>0</v>
      </c>
      <c r="G20" s="7">
        <v>1158683.6691360001</v>
      </c>
      <c r="H20" s="7"/>
      <c r="I20" s="7"/>
      <c r="J20" s="7">
        <v>291221.45</v>
      </c>
      <c r="K20" s="10">
        <f t="shared" si="1"/>
        <v>1449905.1191360001</v>
      </c>
      <c r="L20" s="7">
        <v>1158683.6691360001</v>
      </c>
      <c r="M20" s="7"/>
      <c r="N20" s="7"/>
      <c r="O20" s="7">
        <v>317559.90000000002</v>
      </c>
      <c r="P20" s="10">
        <f t="shared" si="2"/>
        <v>1476243.5691360002</v>
      </c>
      <c r="Q20" s="7">
        <v>1158683.6691360001</v>
      </c>
      <c r="R20" s="7"/>
      <c r="S20" s="7"/>
      <c r="T20" s="7">
        <v>374664.85000000003</v>
      </c>
      <c r="U20" s="28">
        <f t="shared" si="3"/>
        <v>1533348.5191360002</v>
      </c>
      <c r="V20" s="10">
        <f t="shared" si="4"/>
        <v>4459497.2074080007</v>
      </c>
      <c r="W20" s="7">
        <v>1158683.6691360001</v>
      </c>
      <c r="X20" s="7"/>
      <c r="Y20" s="7"/>
      <c r="Z20" s="7">
        <v>257435.5</v>
      </c>
      <c r="AA20" s="8">
        <f t="shared" si="5"/>
        <v>1416119.1691360001</v>
      </c>
      <c r="AB20" s="7">
        <v>1158683.6691360001</v>
      </c>
      <c r="AC20" s="7"/>
      <c r="AD20" s="7"/>
      <c r="AE20" s="7">
        <v>312959.63</v>
      </c>
      <c r="AF20" s="8">
        <f t="shared" si="6"/>
        <v>1471643.2991360002</v>
      </c>
      <c r="AG20" s="7">
        <v>1158683.6691360001</v>
      </c>
      <c r="AH20" s="7"/>
      <c r="AI20" s="7"/>
      <c r="AJ20" s="7">
        <v>257435.5</v>
      </c>
      <c r="AK20" s="8">
        <f t="shared" si="7"/>
        <v>1416119.1691360001</v>
      </c>
      <c r="AL20" s="8">
        <f t="shared" si="0"/>
        <v>4303881.6374080004</v>
      </c>
      <c r="AM20" s="20">
        <v>1617888.93</v>
      </c>
      <c r="AN20" s="20">
        <v>0</v>
      </c>
      <c r="AO20" s="20">
        <v>0</v>
      </c>
      <c r="AP20" s="20">
        <v>328382.95</v>
      </c>
      <c r="AQ20" s="21">
        <f t="shared" si="8"/>
        <v>1946271.88</v>
      </c>
      <c r="AR20" s="20">
        <v>1617888.93</v>
      </c>
      <c r="AS20" s="20">
        <v>0</v>
      </c>
      <c r="AT20" s="20">
        <v>0</v>
      </c>
      <c r="AU20" s="20">
        <v>328382.95</v>
      </c>
      <c r="AV20" s="21">
        <f t="shared" si="9"/>
        <v>1946271.88</v>
      </c>
      <c r="AW20" s="20">
        <v>1617888.93</v>
      </c>
      <c r="AX20" s="20">
        <v>0</v>
      </c>
      <c r="AY20" s="20">
        <v>0</v>
      </c>
      <c r="AZ20" s="20">
        <v>328382.95</v>
      </c>
      <c r="BA20" s="21">
        <f t="shared" si="10"/>
        <v>1946271.88</v>
      </c>
      <c r="BB20" s="21">
        <f t="shared" si="11"/>
        <v>5838815.6399999997</v>
      </c>
      <c r="BC20" s="20">
        <v>427908.74930000002</v>
      </c>
      <c r="BD20" s="20">
        <v>0</v>
      </c>
      <c r="BE20" s="20">
        <v>0</v>
      </c>
      <c r="BF20" s="20">
        <v>87643.960700000011</v>
      </c>
      <c r="BG20" s="21">
        <f t="shared" si="12"/>
        <v>515552.71</v>
      </c>
      <c r="BH20" s="20">
        <v>100</v>
      </c>
      <c r="BI20" s="20">
        <v>0</v>
      </c>
      <c r="BJ20" s="20">
        <v>0</v>
      </c>
      <c r="BK20" s="20">
        <v>100</v>
      </c>
      <c r="BL20" s="21">
        <f t="shared" si="13"/>
        <v>200</v>
      </c>
      <c r="BM20" s="20">
        <v>100</v>
      </c>
      <c r="BN20" s="20">
        <v>0</v>
      </c>
      <c r="BO20" s="20">
        <v>0</v>
      </c>
      <c r="BP20" s="20">
        <v>100</v>
      </c>
      <c r="BQ20" s="21">
        <f t="shared" si="14"/>
        <v>200</v>
      </c>
      <c r="BR20" s="20">
        <f t="shared" si="15"/>
        <v>515952.71</v>
      </c>
      <c r="BS20" s="24">
        <f t="shared" si="16"/>
        <v>15118147.194816001</v>
      </c>
    </row>
    <row r="21" spans="1:71" ht="30">
      <c r="A21" s="30">
        <v>3</v>
      </c>
      <c r="B21" s="30" t="s">
        <v>19</v>
      </c>
      <c r="C21" s="30" t="s">
        <v>140</v>
      </c>
      <c r="D21" s="33" t="s">
        <v>141</v>
      </c>
      <c r="E21" s="30">
        <v>4203709</v>
      </c>
      <c r="F21" s="7">
        <v>0</v>
      </c>
      <c r="G21" s="7">
        <v>4401146.1091499999</v>
      </c>
      <c r="H21" s="7">
        <v>55185.527500000004</v>
      </c>
      <c r="I21" s="7">
        <v>29128.533333333329</v>
      </c>
      <c r="J21" s="7">
        <v>1620125.23</v>
      </c>
      <c r="K21" s="10">
        <f t="shared" si="1"/>
        <v>6105585.3999833334</v>
      </c>
      <c r="L21" s="7">
        <v>4401146.1091499999</v>
      </c>
      <c r="M21" s="7">
        <v>55185.527500000004</v>
      </c>
      <c r="N21" s="7">
        <v>29128.533333333329</v>
      </c>
      <c r="O21" s="7">
        <v>1614194.56</v>
      </c>
      <c r="P21" s="10">
        <f t="shared" si="2"/>
        <v>6099654.7299833335</v>
      </c>
      <c r="Q21" s="7">
        <v>4401146.1091499999</v>
      </c>
      <c r="R21" s="7">
        <v>55185.527500000004</v>
      </c>
      <c r="S21" s="7">
        <v>29128.533333333329</v>
      </c>
      <c r="T21" s="7">
        <v>1935822.6099999999</v>
      </c>
      <c r="U21" s="28">
        <f t="shared" si="3"/>
        <v>6421282.7799833324</v>
      </c>
      <c r="V21" s="10">
        <f t="shared" si="4"/>
        <v>18626522.909949999</v>
      </c>
      <c r="W21" s="7">
        <v>4401146.1091499999</v>
      </c>
      <c r="X21" s="7">
        <v>55185.527500000004</v>
      </c>
      <c r="Y21" s="7">
        <v>29128.533333333329</v>
      </c>
      <c r="Z21" s="7">
        <v>1535829.62</v>
      </c>
      <c r="AA21" s="8">
        <f t="shared" si="5"/>
        <v>6021289.7899833331</v>
      </c>
      <c r="AB21" s="7">
        <v>4401146.1091499999</v>
      </c>
      <c r="AC21" s="7">
        <v>55185.527500000004</v>
      </c>
      <c r="AD21" s="7">
        <v>29128.533333333329</v>
      </c>
      <c r="AE21" s="7">
        <v>1962162.17</v>
      </c>
      <c r="AF21" s="8">
        <f t="shared" si="6"/>
        <v>6447622.3399833329</v>
      </c>
      <c r="AG21" s="7">
        <v>4401146.1091499999</v>
      </c>
      <c r="AH21" s="7">
        <v>55185.527500000004</v>
      </c>
      <c r="AI21" s="7">
        <v>29128.533333333329</v>
      </c>
      <c r="AJ21" s="7">
        <v>1501717.81</v>
      </c>
      <c r="AK21" s="8">
        <f t="shared" si="7"/>
        <v>5987177.9799833335</v>
      </c>
      <c r="AL21" s="8">
        <f t="shared" si="0"/>
        <v>18456090.109949999</v>
      </c>
      <c r="AM21" s="20">
        <v>5294013.38</v>
      </c>
      <c r="AN21" s="20">
        <v>55069.85</v>
      </c>
      <c r="AO21" s="20">
        <v>65539.199999999997</v>
      </c>
      <c r="AP21" s="20">
        <v>1724050.48</v>
      </c>
      <c r="AQ21" s="21">
        <f t="shared" si="8"/>
        <v>7138672.9100000001</v>
      </c>
      <c r="AR21" s="20">
        <v>5294013.38</v>
      </c>
      <c r="AS21" s="20">
        <v>55069.85</v>
      </c>
      <c r="AT21" s="20">
        <v>65539.199999999997</v>
      </c>
      <c r="AU21" s="20">
        <v>1724050.48</v>
      </c>
      <c r="AV21" s="21">
        <f t="shared" si="9"/>
        <v>7138672.9100000001</v>
      </c>
      <c r="AW21" s="20">
        <v>5294013.38</v>
      </c>
      <c r="AX21" s="20">
        <v>55069.85</v>
      </c>
      <c r="AY21" s="20">
        <v>65539.199999999997</v>
      </c>
      <c r="AZ21" s="20">
        <v>1724050.48</v>
      </c>
      <c r="BA21" s="21">
        <f t="shared" si="10"/>
        <v>7138672.9100000001</v>
      </c>
      <c r="BB21" s="21">
        <f t="shared" si="11"/>
        <v>21416018.73</v>
      </c>
      <c r="BC21" s="20">
        <v>1399325.57</v>
      </c>
      <c r="BD21" s="20">
        <v>18909.805</v>
      </c>
      <c r="BE21" s="20">
        <v>18909.805</v>
      </c>
      <c r="BF21" s="20">
        <v>453835.32</v>
      </c>
      <c r="BG21" s="21">
        <f t="shared" si="12"/>
        <v>1890980.5</v>
      </c>
      <c r="BH21" s="20">
        <v>100</v>
      </c>
      <c r="BI21" s="20">
        <v>100</v>
      </c>
      <c r="BJ21" s="20">
        <v>100</v>
      </c>
      <c r="BK21" s="20">
        <v>100</v>
      </c>
      <c r="BL21" s="21">
        <f t="shared" si="13"/>
        <v>400</v>
      </c>
      <c r="BM21" s="20">
        <v>100</v>
      </c>
      <c r="BN21" s="20">
        <v>100</v>
      </c>
      <c r="BO21" s="20">
        <v>100</v>
      </c>
      <c r="BP21" s="20">
        <v>100</v>
      </c>
      <c r="BQ21" s="21">
        <f t="shared" si="14"/>
        <v>400</v>
      </c>
      <c r="BR21" s="20">
        <f t="shared" si="15"/>
        <v>1891780.5</v>
      </c>
      <c r="BS21" s="24">
        <f t="shared" si="16"/>
        <v>60390412.249899998</v>
      </c>
    </row>
    <row r="22" spans="1:71" ht="45">
      <c r="A22" s="30">
        <v>23</v>
      </c>
      <c r="B22" s="31" t="s">
        <v>20</v>
      </c>
      <c r="C22" s="31" t="s">
        <v>142</v>
      </c>
      <c r="D22" s="32" t="s">
        <v>143</v>
      </c>
      <c r="E22" s="30">
        <v>4266308</v>
      </c>
      <c r="F22" s="7">
        <v>184479.98999999976</v>
      </c>
      <c r="G22" s="7">
        <v>3805795.0502208006</v>
      </c>
      <c r="H22" s="7">
        <v>1033925.5079999998</v>
      </c>
      <c r="I22" s="7"/>
      <c r="J22" s="7">
        <v>1569014.25</v>
      </c>
      <c r="K22" s="10">
        <f t="shared" si="1"/>
        <v>6408734.8082208</v>
      </c>
      <c r="L22" s="7">
        <v>3805795.0502208006</v>
      </c>
      <c r="M22" s="7">
        <v>1033925.5079999998</v>
      </c>
      <c r="N22" s="7"/>
      <c r="O22" s="7">
        <v>1586749.57</v>
      </c>
      <c r="P22" s="10">
        <f t="shared" si="2"/>
        <v>6426470.1282208003</v>
      </c>
      <c r="Q22" s="7">
        <v>3805795.0502208006</v>
      </c>
      <c r="R22" s="7">
        <v>1033925.5079999998</v>
      </c>
      <c r="S22" s="7"/>
      <c r="T22" s="7">
        <v>1944044.0100000002</v>
      </c>
      <c r="U22" s="28">
        <f t="shared" si="3"/>
        <v>6783764.5682207998</v>
      </c>
      <c r="V22" s="10">
        <f t="shared" si="4"/>
        <v>19618969.504662402</v>
      </c>
      <c r="W22" s="7">
        <v>3805795.0502208006</v>
      </c>
      <c r="X22" s="7">
        <v>1033925.5079999998</v>
      </c>
      <c r="Y22" s="7"/>
      <c r="Z22" s="7">
        <v>1569014.25</v>
      </c>
      <c r="AA22" s="8">
        <f t="shared" si="5"/>
        <v>6408734.8082208</v>
      </c>
      <c r="AB22" s="7">
        <v>3805795.0502208006</v>
      </c>
      <c r="AC22" s="7">
        <v>1033925.5079999998</v>
      </c>
      <c r="AD22" s="7"/>
      <c r="AE22" s="7">
        <v>1780490.8800000001</v>
      </c>
      <c r="AF22" s="8">
        <f t="shared" si="6"/>
        <v>6620211.4382207999</v>
      </c>
      <c r="AG22" s="7">
        <v>3805795.0502208006</v>
      </c>
      <c r="AH22" s="7">
        <v>1033925.5079999998</v>
      </c>
      <c r="AI22" s="7"/>
      <c r="AJ22" s="7">
        <v>1569014.25</v>
      </c>
      <c r="AK22" s="8">
        <f t="shared" si="7"/>
        <v>6408734.8082208</v>
      </c>
      <c r="AL22" s="8">
        <f t="shared" si="0"/>
        <v>19437681.054662399</v>
      </c>
      <c r="AM22" s="20">
        <v>4917839.76</v>
      </c>
      <c r="AN22" s="20">
        <v>1033704</v>
      </c>
      <c r="AO22" s="20">
        <v>0</v>
      </c>
      <c r="AP22" s="20">
        <v>1655348.11</v>
      </c>
      <c r="AQ22" s="21">
        <f t="shared" si="8"/>
        <v>7606891.8700000001</v>
      </c>
      <c r="AR22" s="20">
        <v>4917839.76</v>
      </c>
      <c r="AS22" s="20">
        <v>1033704</v>
      </c>
      <c r="AT22" s="20">
        <v>0</v>
      </c>
      <c r="AU22" s="20">
        <v>1655348.11</v>
      </c>
      <c r="AV22" s="21">
        <f t="shared" si="9"/>
        <v>7606891.8700000001</v>
      </c>
      <c r="AW22" s="20">
        <v>4917839.76</v>
      </c>
      <c r="AX22" s="20">
        <v>1033704</v>
      </c>
      <c r="AY22" s="20">
        <v>0</v>
      </c>
      <c r="AZ22" s="20">
        <v>1655348.11</v>
      </c>
      <c r="BA22" s="21">
        <f t="shared" si="10"/>
        <v>7606891.8700000001</v>
      </c>
      <c r="BB22" s="21">
        <f t="shared" si="11"/>
        <v>22820675.609999999</v>
      </c>
      <c r="BC22" s="20">
        <v>1309755.3104999999</v>
      </c>
      <c r="BD22" s="20">
        <v>282101.14380000002</v>
      </c>
      <c r="BE22" s="20">
        <v>0</v>
      </c>
      <c r="BF22" s="20">
        <v>423151.71569999994</v>
      </c>
      <c r="BG22" s="21">
        <f t="shared" si="12"/>
        <v>2015008.17</v>
      </c>
      <c r="BH22" s="20">
        <v>100</v>
      </c>
      <c r="BI22" s="20">
        <v>100</v>
      </c>
      <c r="BJ22" s="20">
        <v>0</v>
      </c>
      <c r="BK22" s="20">
        <v>100</v>
      </c>
      <c r="BL22" s="21">
        <f t="shared" si="13"/>
        <v>300</v>
      </c>
      <c r="BM22" s="20">
        <v>100</v>
      </c>
      <c r="BN22" s="20">
        <v>100</v>
      </c>
      <c r="BO22" s="20">
        <v>0</v>
      </c>
      <c r="BP22" s="20">
        <v>100</v>
      </c>
      <c r="BQ22" s="21">
        <f t="shared" si="14"/>
        <v>300</v>
      </c>
      <c r="BR22" s="20">
        <f t="shared" si="15"/>
        <v>2015608.17</v>
      </c>
      <c r="BS22" s="24">
        <f t="shared" si="16"/>
        <v>64077414.329324804</v>
      </c>
    </row>
    <row r="23" spans="1:71" ht="30">
      <c r="A23" s="30">
        <v>31</v>
      </c>
      <c r="B23" s="31" t="s">
        <v>21</v>
      </c>
      <c r="C23" s="31" t="s">
        <v>144</v>
      </c>
      <c r="D23" s="33" t="s">
        <v>145</v>
      </c>
      <c r="E23" s="30">
        <v>5062357</v>
      </c>
      <c r="F23" s="7">
        <v>0</v>
      </c>
      <c r="G23" s="7">
        <v>2578806.8193060006</v>
      </c>
      <c r="H23" s="7"/>
      <c r="I23" s="7"/>
      <c r="J23" s="7">
        <v>0</v>
      </c>
      <c r="K23" s="10">
        <f t="shared" si="1"/>
        <v>2578806.8193060006</v>
      </c>
      <c r="L23" s="7">
        <v>2578806.8193060006</v>
      </c>
      <c r="M23" s="7"/>
      <c r="N23" s="7"/>
      <c r="O23" s="7">
        <v>0</v>
      </c>
      <c r="P23" s="10">
        <f t="shared" si="2"/>
        <v>2578806.8193060006</v>
      </c>
      <c r="Q23" s="7">
        <f>2578806.819306+604905.3</f>
        <v>3183712.1193059999</v>
      </c>
      <c r="R23" s="7"/>
      <c r="S23" s="7"/>
      <c r="T23" s="7">
        <v>0</v>
      </c>
      <c r="U23" s="28">
        <f t="shared" si="3"/>
        <v>3183712.1193059999</v>
      </c>
      <c r="V23" s="10">
        <f t="shared" si="4"/>
        <v>8341325.7579180012</v>
      </c>
      <c r="W23" s="7">
        <v>2578806.8193060006</v>
      </c>
      <c r="X23" s="7"/>
      <c r="Y23" s="7"/>
      <c r="Z23" s="7">
        <v>0</v>
      </c>
      <c r="AA23" s="8">
        <f t="shared" si="5"/>
        <v>2578806.8193060006</v>
      </c>
      <c r="AB23" s="7">
        <f>2578806.819306+604905.3</f>
        <v>3183712.1193059999</v>
      </c>
      <c r="AC23" s="7"/>
      <c r="AD23" s="7"/>
      <c r="AE23" s="7">
        <v>0</v>
      </c>
      <c r="AF23" s="8">
        <f t="shared" si="6"/>
        <v>3183712.1193059999</v>
      </c>
      <c r="AG23" s="7">
        <f>2578806.819306+604905.3</f>
        <v>3183712.1193059999</v>
      </c>
      <c r="AH23" s="7"/>
      <c r="AI23" s="7"/>
      <c r="AJ23" s="7">
        <v>0</v>
      </c>
      <c r="AK23" s="8">
        <f t="shared" si="7"/>
        <v>3183712.1193059999</v>
      </c>
      <c r="AL23" s="8">
        <f t="shared" si="0"/>
        <v>8946231.057918001</v>
      </c>
      <c r="AM23" s="20">
        <v>3140539.04</v>
      </c>
      <c r="AN23" s="20">
        <v>0</v>
      </c>
      <c r="AO23" s="20">
        <v>0</v>
      </c>
      <c r="AP23" s="20">
        <v>0</v>
      </c>
      <c r="AQ23" s="21">
        <f t="shared" si="8"/>
        <v>3140539.04</v>
      </c>
      <c r="AR23" s="20">
        <v>3140539.04</v>
      </c>
      <c r="AS23" s="20">
        <v>0</v>
      </c>
      <c r="AT23" s="20">
        <v>0</v>
      </c>
      <c r="AU23" s="20">
        <v>0</v>
      </c>
      <c r="AV23" s="21">
        <f t="shared" si="9"/>
        <v>3140539.04</v>
      </c>
      <c r="AW23" s="20">
        <v>3140539.04</v>
      </c>
      <c r="AX23" s="20">
        <v>0</v>
      </c>
      <c r="AY23" s="20">
        <v>0</v>
      </c>
      <c r="AZ23" s="20">
        <v>0</v>
      </c>
      <c r="BA23" s="21">
        <f t="shared" si="10"/>
        <v>3140539.04</v>
      </c>
      <c r="BB23" s="21">
        <f t="shared" si="11"/>
        <v>9421617.120000001</v>
      </c>
      <c r="BC23" s="20">
        <v>831905.06</v>
      </c>
      <c r="BD23" s="20">
        <v>0</v>
      </c>
      <c r="BE23" s="20">
        <v>0</v>
      </c>
      <c r="BF23" s="20">
        <v>0</v>
      </c>
      <c r="BG23" s="21">
        <f t="shared" si="12"/>
        <v>831905.06</v>
      </c>
      <c r="BH23" s="20">
        <v>100</v>
      </c>
      <c r="BI23" s="20">
        <v>0</v>
      </c>
      <c r="BJ23" s="20">
        <v>0</v>
      </c>
      <c r="BK23" s="20">
        <v>0</v>
      </c>
      <c r="BL23" s="21">
        <f t="shared" si="13"/>
        <v>100</v>
      </c>
      <c r="BM23" s="20">
        <v>100</v>
      </c>
      <c r="BN23" s="20">
        <v>0</v>
      </c>
      <c r="BO23" s="20">
        <v>0</v>
      </c>
      <c r="BP23" s="20">
        <v>0</v>
      </c>
      <c r="BQ23" s="21">
        <f t="shared" si="14"/>
        <v>100</v>
      </c>
      <c r="BR23" s="20">
        <f t="shared" si="15"/>
        <v>832105.06</v>
      </c>
      <c r="BS23" s="24">
        <f t="shared" si="16"/>
        <v>27541278.995836001</v>
      </c>
    </row>
    <row r="24" spans="1:71">
      <c r="A24" s="30">
        <v>26</v>
      </c>
      <c r="B24" s="30" t="s">
        <v>22</v>
      </c>
      <c r="C24" s="30" t="s">
        <v>146</v>
      </c>
      <c r="D24" s="33" t="s">
        <v>147</v>
      </c>
      <c r="E24" s="30">
        <v>4192960</v>
      </c>
      <c r="F24" s="7">
        <v>6241.9400000000605</v>
      </c>
      <c r="G24" s="7">
        <v>2939852.5397999999</v>
      </c>
      <c r="H24" s="7"/>
      <c r="I24" s="7"/>
      <c r="J24" s="7">
        <v>980730.62</v>
      </c>
      <c r="K24" s="10">
        <f t="shared" si="1"/>
        <v>3920583.1598</v>
      </c>
      <c r="L24" s="7">
        <v>2939852.5397999999</v>
      </c>
      <c r="M24" s="7"/>
      <c r="N24" s="7"/>
      <c r="O24" s="7">
        <v>912047.41</v>
      </c>
      <c r="P24" s="10">
        <f t="shared" si="2"/>
        <v>3851899.9498000001</v>
      </c>
      <c r="Q24" s="7">
        <v>2939852.5397999999</v>
      </c>
      <c r="R24" s="7"/>
      <c r="S24" s="7"/>
      <c r="T24" s="7">
        <v>1065439.7100000002</v>
      </c>
      <c r="U24" s="28">
        <f t="shared" si="3"/>
        <v>4005292.2498000003</v>
      </c>
      <c r="V24" s="10">
        <f t="shared" si="4"/>
        <v>11777775.3594</v>
      </c>
      <c r="W24" s="7">
        <v>2939852.5397999999</v>
      </c>
      <c r="X24" s="7"/>
      <c r="Y24" s="7"/>
      <c r="Z24" s="7">
        <v>875807.25</v>
      </c>
      <c r="AA24" s="8">
        <f t="shared" si="5"/>
        <v>3815659.7897999999</v>
      </c>
      <c r="AB24" s="7">
        <v>2939852.5397999999</v>
      </c>
      <c r="AC24" s="7"/>
      <c r="AD24" s="7"/>
      <c r="AE24" s="7">
        <v>1053847.1000000001</v>
      </c>
      <c r="AF24" s="8">
        <f t="shared" si="6"/>
        <v>3993699.6398</v>
      </c>
      <c r="AG24" s="7">
        <v>2939852.5397999999</v>
      </c>
      <c r="AH24" s="7"/>
      <c r="AI24" s="7"/>
      <c r="AJ24" s="7">
        <v>796353.63</v>
      </c>
      <c r="AK24" s="8">
        <f t="shared" si="7"/>
        <v>3736206.1697999998</v>
      </c>
      <c r="AL24" s="8">
        <f t="shared" si="0"/>
        <v>11545565.599400001</v>
      </c>
      <c r="AM24" s="20">
        <v>3014295.21</v>
      </c>
      <c r="AN24" s="20">
        <v>0</v>
      </c>
      <c r="AO24" s="20">
        <v>0</v>
      </c>
      <c r="AP24" s="20">
        <v>988176.93</v>
      </c>
      <c r="AQ24" s="21">
        <f t="shared" si="8"/>
        <v>4002472.14</v>
      </c>
      <c r="AR24" s="20">
        <v>3014295.21</v>
      </c>
      <c r="AS24" s="20">
        <v>0</v>
      </c>
      <c r="AT24" s="20">
        <v>0</v>
      </c>
      <c r="AU24" s="20">
        <v>988176.93</v>
      </c>
      <c r="AV24" s="21">
        <f t="shared" si="9"/>
        <v>4002472.14</v>
      </c>
      <c r="AW24" s="20">
        <v>3014295.21</v>
      </c>
      <c r="AX24" s="20">
        <v>0</v>
      </c>
      <c r="AY24" s="20">
        <v>0</v>
      </c>
      <c r="AZ24" s="20">
        <v>988176.93</v>
      </c>
      <c r="BA24" s="21">
        <f t="shared" si="10"/>
        <v>4002472.14</v>
      </c>
      <c r="BB24" s="21">
        <f t="shared" si="11"/>
        <v>12007416.42</v>
      </c>
      <c r="BC24" s="20">
        <v>795168.46500000008</v>
      </c>
      <c r="BD24" s="20">
        <v>0</v>
      </c>
      <c r="BE24" s="20">
        <v>0</v>
      </c>
      <c r="BF24" s="20">
        <v>265056.15500000003</v>
      </c>
      <c r="BG24" s="21">
        <f t="shared" si="12"/>
        <v>1060224.6200000001</v>
      </c>
      <c r="BH24" s="20">
        <v>100</v>
      </c>
      <c r="BI24" s="20">
        <v>0</v>
      </c>
      <c r="BJ24" s="20">
        <v>0</v>
      </c>
      <c r="BK24" s="20">
        <v>100</v>
      </c>
      <c r="BL24" s="21">
        <f t="shared" si="13"/>
        <v>200</v>
      </c>
      <c r="BM24" s="20">
        <v>100</v>
      </c>
      <c r="BN24" s="20">
        <v>0</v>
      </c>
      <c r="BO24" s="20">
        <v>0</v>
      </c>
      <c r="BP24" s="20">
        <v>100</v>
      </c>
      <c r="BQ24" s="21">
        <f t="shared" si="14"/>
        <v>200</v>
      </c>
      <c r="BR24" s="20">
        <f t="shared" si="15"/>
        <v>1060624.6200000001</v>
      </c>
      <c r="BS24" s="24">
        <f t="shared" si="16"/>
        <v>36397623.9388</v>
      </c>
    </row>
    <row r="25" spans="1:71" ht="45">
      <c r="A25" s="30">
        <v>39</v>
      </c>
      <c r="B25" s="30" t="s">
        <v>23</v>
      </c>
      <c r="C25" s="30" t="s">
        <v>148</v>
      </c>
      <c r="D25" s="33" t="s">
        <v>149</v>
      </c>
      <c r="E25" s="30">
        <v>4266006</v>
      </c>
      <c r="F25" s="7">
        <v>0</v>
      </c>
      <c r="G25" s="7">
        <v>0</v>
      </c>
      <c r="H25" s="7">
        <v>2292474.5333583336</v>
      </c>
      <c r="I25" s="7"/>
      <c r="J25" s="7">
        <v>486301.09</v>
      </c>
      <c r="K25" s="10">
        <f t="shared" si="1"/>
        <v>2778775.6233583335</v>
      </c>
      <c r="L25" s="7">
        <v>0</v>
      </c>
      <c r="M25" s="7">
        <v>2292474.5333583336</v>
      </c>
      <c r="N25" s="7"/>
      <c r="O25" s="7">
        <v>552089.36</v>
      </c>
      <c r="P25" s="10">
        <f t="shared" si="2"/>
        <v>2844563.8933583335</v>
      </c>
      <c r="Q25" s="7">
        <v>0</v>
      </c>
      <c r="R25" s="7">
        <v>2292474.5333583336</v>
      </c>
      <c r="S25" s="7"/>
      <c r="T25" s="7">
        <v>651309.28</v>
      </c>
      <c r="U25" s="28">
        <f t="shared" si="3"/>
        <v>2943783.8133583339</v>
      </c>
      <c r="V25" s="10">
        <f t="shared" si="4"/>
        <v>8567123.3300749995</v>
      </c>
      <c r="W25" s="7">
        <v>0</v>
      </c>
      <c r="X25" s="7">
        <v>2292474.5333583336</v>
      </c>
      <c r="Y25" s="7"/>
      <c r="Z25" s="7">
        <v>442481.13</v>
      </c>
      <c r="AA25" s="8">
        <f t="shared" si="5"/>
        <v>2734955.6633583335</v>
      </c>
      <c r="AB25" s="7">
        <v>0</v>
      </c>
      <c r="AC25" s="7">
        <v>2292474.5333583336</v>
      </c>
      <c r="AD25" s="7"/>
      <c r="AE25" s="7">
        <v>611416.28</v>
      </c>
      <c r="AF25" s="8">
        <f t="shared" si="6"/>
        <v>2903890.8133583339</v>
      </c>
      <c r="AG25" s="7">
        <v>0</v>
      </c>
      <c r="AH25" s="7">
        <v>2292474.5333583336</v>
      </c>
      <c r="AI25" s="7"/>
      <c r="AJ25" s="7">
        <v>374003.15</v>
      </c>
      <c r="AK25" s="8">
        <f t="shared" si="7"/>
        <v>2666477.6833583335</v>
      </c>
      <c r="AL25" s="8">
        <f t="shared" si="0"/>
        <v>8305324.1600750014</v>
      </c>
      <c r="AM25" s="20">
        <v>0</v>
      </c>
      <c r="AN25" s="20">
        <v>2373307.04</v>
      </c>
      <c r="AO25" s="20">
        <v>0</v>
      </c>
      <c r="AP25" s="20">
        <v>563379.35</v>
      </c>
      <c r="AQ25" s="21">
        <f t="shared" si="8"/>
        <v>2936686.39</v>
      </c>
      <c r="AR25" s="20">
        <v>0</v>
      </c>
      <c r="AS25" s="20">
        <v>2373307.04</v>
      </c>
      <c r="AT25" s="20">
        <v>0</v>
      </c>
      <c r="AU25" s="20">
        <v>563379.35</v>
      </c>
      <c r="AV25" s="21">
        <f t="shared" si="9"/>
        <v>2936686.39</v>
      </c>
      <c r="AW25" s="20">
        <v>0</v>
      </c>
      <c r="AX25" s="20">
        <v>2373307.04</v>
      </c>
      <c r="AY25" s="20">
        <v>0</v>
      </c>
      <c r="AZ25" s="20">
        <v>563379.35</v>
      </c>
      <c r="BA25" s="21">
        <f t="shared" si="10"/>
        <v>2936686.39</v>
      </c>
      <c r="BB25" s="21">
        <f t="shared" si="11"/>
        <v>8810059.1699999999</v>
      </c>
      <c r="BC25" s="20">
        <v>0</v>
      </c>
      <c r="BD25" s="20">
        <v>630103.88430000003</v>
      </c>
      <c r="BE25" s="20">
        <v>0</v>
      </c>
      <c r="BF25" s="20">
        <v>147802.14569999999</v>
      </c>
      <c r="BG25" s="21">
        <f t="shared" si="12"/>
        <v>777906.03</v>
      </c>
      <c r="BH25" s="20">
        <v>0</v>
      </c>
      <c r="BI25" s="20">
        <v>100</v>
      </c>
      <c r="BJ25" s="20">
        <v>0</v>
      </c>
      <c r="BK25" s="20">
        <v>100</v>
      </c>
      <c r="BL25" s="21">
        <f t="shared" si="13"/>
        <v>200</v>
      </c>
      <c r="BM25" s="20">
        <v>0</v>
      </c>
      <c r="BN25" s="20">
        <v>100</v>
      </c>
      <c r="BO25" s="20">
        <v>0</v>
      </c>
      <c r="BP25" s="20">
        <v>100</v>
      </c>
      <c r="BQ25" s="21">
        <f t="shared" si="14"/>
        <v>200</v>
      </c>
      <c r="BR25" s="20">
        <f t="shared" si="15"/>
        <v>778306.03</v>
      </c>
      <c r="BS25" s="24">
        <f t="shared" si="16"/>
        <v>26460812.69015</v>
      </c>
    </row>
    <row r="26" spans="1:71" ht="30">
      <c r="A26" s="30">
        <v>7</v>
      </c>
      <c r="B26" s="30" t="s">
        <v>24</v>
      </c>
      <c r="C26" s="30" t="s">
        <v>150</v>
      </c>
      <c r="D26" s="33" t="s">
        <v>151</v>
      </c>
      <c r="E26" s="30">
        <v>4204178</v>
      </c>
      <c r="F26" s="7">
        <v>0</v>
      </c>
      <c r="G26" s="7">
        <v>6692284.8210581997</v>
      </c>
      <c r="H26" s="7">
        <v>354922.2684</v>
      </c>
      <c r="I26" s="7"/>
      <c r="J26" s="7">
        <v>726423.93</v>
      </c>
      <c r="K26" s="10">
        <f t="shared" si="1"/>
        <v>7773631.0194581999</v>
      </c>
      <c r="L26" s="7">
        <v>6692284.8210581997</v>
      </c>
      <c r="M26" s="7">
        <v>354922.2684</v>
      </c>
      <c r="N26" s="7"/>
      <c r="O26" s="7">
        <v>726423.93</v>
      </c>
      <c r="P26" s="10">
        <f t="shared" si="2"/>
        <v>7773631.0194581999</v>
      </c>
      <c r="Q26" s="7">
        <v>6692284.8210581997</v>
      </c>
      <c r="R26" s="7">
        <v>354922.2684</v>
      </c>
      <c r="S26" s="7"/>
      <c r="T26" s="7">
        <v>731936.27</v>
      </c>
      <c r="U26" s="28">
        <f t="shared" si="3"/>
        <v>7779143.3594582006</v>
      </c>
      <c r="V26" s="10">
        <f t="shared" si="4"/>
        <v>23326405.398374602</v>
      </c>
      <c r="W26" s="7">
        <v>6692284.8210581997</v>
      </c>
      <c r="X26" s="7">
        <v>354922.2684</v>
      </c>
      <c r="Y26" s="7"/>
      <c r="Z26" s="7">
        <v>726423.93</v>
      </c>
      <c r="AA26" s="8">
        <f t="shared" si="5"/>
        <v>7773631.0194581999</v>
      </c>
      <c r="AB26" s="7">
        <v>6692284.8210581997</v>
      </c>
      <c r="AC26" s="7">
        <v>354922.2684</v>
      </c>
      <c r="AD26" s="7"/>
      <c r="AE26" s="7">
        <v>726423.93</v>
      </c>
      <c r="AF26" s="8">
        <f t="shared" si="6"/>
        <v>7773631.0194581999</v>
      </c>
      <c r="AG26" s="7">
        <v>6692284.8210581997</v>
      </c>
      <c r="AH26" s="7">
        <v>354922.2684</v>
      </c>
      <c r="AI26" s="7"/>
      <c r="AJ26" s="7">
        <v>726423.93</v>
      </c>
      <c r="AK26" s="8">
        <f t="shared" si="7"/>
        <v>7773631.0194581999</v>
      </c>
      <c r="AL26" s="8">
        <f t="shared" si="0"/>
        <v>23320893.058374599</v>
      </c>
      <c r="AM26" s="20">
        <v>6266479.7599999998</v>
      </c>
      <c r="AN26" s="20">
        <v>353659.67</v>
      </c>
      <c r="AO26" s="20">
        <v>0</v>
      </c>
      <c r="AP26" s="20">
        <v>726423.93</v>
      </c>
      <c r="AQ26" s="21">
        <f t="shared" si="8"/>
        <v>7346563.3599999994</v>
      </c>
      <c r="AR26" s="20">
        <v>6266479.7599999998</v>
      </c>
      <c r="AS26" s="20">
        <v>353659.67</v>
      </c>
      <c r="AT26" s="20">
        <v>0</v>
      </c>
      <c r="AU26" s="20">
        <v>726423.93</v>
      </c>
      <c r="AV26" s="21">
        <f t="shared" si="9"/>
        <v>7346563.3599999994</v>
      </c>
      <c r="AW26" s="20">
        <v>6266479.7599999998</v>
      </c>
      <c r="AX26" s="20">
        <v>353659.67</v>
      </c>
      <c r="AY26" s="20">
        <v>0</v>
      </c>
      <c r="AZ26" s="20">
        <v>726423.93</v>
      </c>
      <c r="BA26" s="21">
        <f t="shared" si="10"/>
        <v>7346563.3599999994</v>
      </c>
      <c r="BB26" s="21">
        <f t="shared" si="11"/>
        <v>22039690.079999998</v>
      </c>
      <c r="BC26" s="20">
        <v>1654141.7435000001</v>
      </c>
      <c r="BD26" s="20">
        <v>97302.455500000011</v>
      </c>
      <c r="BE26" s="20">
        <v>0</v>
      </c>
      <c r="BF26" s="20">
        <v>194604.91100000002</v>
      </c>
      <c r="BG26" s="21">
        <f t="shared" si="12"/>
        <v>1946049.11</v>
      </c>
      <c r="BH26" s="20">
        <v>100</v>
      </c>
      <c r="BI26" s="20">
        <v>100</v>
      </c>
      <c r="BJ26" s="20">
        <v>0</v>
      </c>
      <c r="BK26" s="20">
        <v>100</v>
      </c>
      <c r="BL26" s="21">
        <f t="shared" si="13"/>
        <v>300</v>
      </c>
      <c r="BM26" s="20">
        <v>100</v>
      </c>
      <c r="BN26" s="20">
        <v>100</v>
      </c>
      <c r="BO26" s="20">
        <v>0</v>
      </c>
      <c r="BP26" s="20">
        <v>100</v>
      </c>
      <c r="BQ26" s="21">
        <f t="shared" si="14"/>
        <v>300</v>
      </c>
      <c r="BR26" s="20">
        <f t="shared" si="15"/>
        <v>1946649.11</v>
      </c>
      <c r="BS26" s="24">
        <f t="shared" si="16"/>
        <v>70633637.646749198</v>
      </c>
    </row>
    <row r="27" spans="1:71" ht="30">
      <c r="A27" s="30">
        <v>34</v>
      </c>
      <c r="B27" s="30" t="s">
        <v>25</v>
      </c>
      <c r="C27" s="30" t="s">
        <v>152</v>
      </c>
      <c r="D27" s="33" t="s">
        <v>153</v>
      </c>
      <c r="E27" s="30">
        <v>4340650</v>
      </c>
      <c r="F27" s="7">
        <v>11026.17</v>
      </c>
      <c r="G27" s="7">
        <v>0</v>
      </c>
      <c r="H27" s="7">
        <v>1500301.6870250001</v>
      </c>
      <c r="I27" s="7">
        <v>436928</v>
      </c>
      <c r="J27" s="7">
        <v>108777.76</v>
      </c>
      <c r="K27" s="10">
        <f t="shared" si="1"/>
        <v>2046007.4470250001</v>
      </c>
      <c r="L27" s="7">
        <v>0</v>
      </c>
      <c r="M27" s="7">
        <v>1500301.6870250001</v>
      </c>
      <c r="N27" s="7">
        <v>436928</v>
      </c>
      <c r="O27" s="7">
        <v>102764.29999999999</v>
      </c>
      <c r="P27" s="10">
        <f t="shared" si="2"/>
        <v>2039993.9870250002</v>
      </c>
      <c r="Q27" s="7">
        <v>0</v>
      </c>
      <c r="R27" s="7">
        <v>1500301.6870250001</v>
      </c>
      <c r="S27" s="7">
        <v>436928</v>
      </c>
      <c r="T27" s="7">
        <v>99724.51999999999</v>
      </c>
      <c r="U27" s="28">
        <f t="shared" si="3"/>
        <v>2036954.2070250001</v>
      </c>
      <c r="V27" s="10">
        <f t="shared" si="4"/>
        <v>6122955.6410750002</v>
      </c>
      <c r="W27" s="7">
        <v>0</v>
      </c>
      <c r="X27" s="7">
        <v>1500301.6870250001</v>
      </c>
      <c r="Y27" s="7">
        <v>436928</v>
      </c>
      <c r="Z27" s="7">
        <v>76529.399999999994</v>
      </c>
      <c r="AA27" s="8">
        <f t="shared" si="5"/>
        <v>2013759.087025</v>
      </c>
      <c r="AB27" s="7">
        <v>0</v>
      </c>
      <c r="AC27" s="7">
        <v>1500301.6870250001</v>
      </c>
      <c r="AD27" s="7">
        <v>436928</v>
      </c>
      <c r="AE27" s="7">
        <v>76529.399999999994</v>
      </c>
      <c r="AF27" s="8">
        <f t="shared" si="6"/>
        <v>2013759.087025</v>
      </c>
      <c r="AG27" s="7">
        <v>0</v>
      </c>
      <c r="AH27" s="7">
        <v>1500301.6870250001</v>
      </c>
      <c r="AI27" s="7">
        <v>436928</v>
      </c>
      <c r="AJ27" s="7">
        <v>76529.399999999994</v>
      </c>
      <c r="AK27" s="8">
        <f t="shared" si="7"/>
        <v>2013759.087025</v>
      </c>
      <c r="AL27" s="8">
        <f t="shared" si="0"/>
        <v>6041277.2610750003</v>
      </c>
      <c r="AM27" s="20">
        <v>0</v>
      </c>
      <c r="AN27" s="20">
        <v>1554183.29</v>
      </c>
      <c r="AO27" s="20">
        <v>436928</v>
      </c>
      <c r="AP27" s="20">
        <v>103755.53</v>
      </c>
      <c r="AQ27" s="21">
        <f t="shared" si="8"/>
        <v>2094866.82</v>
      </c>
      <c r="AR27" s="20">
        <v>0</v>
      </c>
      <c r="AS27" s="20">
        <v>1554183.29</v>
      </c>
      <c r="AT27" s="20">
        <v>436928</v>
      </c>
      <c r="AU27" s="20">
        <v>103755.53</v>
      </c>
      <c r="AV27" s="21">
        <f t="shared" si="9"/>
        <v>2094866.82</v>
      </c>
      <c r="AW27" s="20">
        <v>0</v>
      </c>
      <c r="AX27" s="20">
        <v>1554183.29</v>
      </c>
      <c r="AY27" s="20">
        <v>436928</v>
      </c>
      <c r="AZ27" s="20">
        <v>103755.53</v>
      </c>
      <c r="BA27" s="21">
        <f t="shared" si="10"/>
        <v>2094866.82</v>
      </c>
      <c r="BB27" s="21">
        <f t="shared" si="11"/>
        <v>6284600.46</v>
      </c>
      <c r="BC27" s="20">
        <v>0</v>
      </c>
      <c r="BD27" s="20">
        <v>410636.64860000001</v>
      </c>
      <c r="BE27" s="20">
        <v>116532.02189999999</v>
      </c>
      <c r="BF27" s="20">
        <v>27745.719500000003</v>
      </c>
      <c r="BG27" s="21">
        <f t="shared" si="12"/>
        <v>554914.39</v>
      </c>
      <c r="BH27" s="20">
        <v>0</v>
      </c>
      <c r="BI27" s="20">
        <v>100</v>
      </c>
      <c r="BJ27" s="20">
        <v>100</v>
      </c>
      <c r="BK27" s="20">
        <v>100</v>
      </c>
      <c r="BL27" s="21">
        <f t="shared" si="13"/>
        <v>300</v>
      </c>
      <c r="BM27" s="20">
        <v>0</v>
      </c>
      <c r="BN27" s="20">
        <v>100</v>
      </c>
      <c r="BO27" s="20">
        <v>100</v>
      </c>
      <c r="BP27" s="20">
        <v>100</v>
      </c>
      <c r="BQ27" s="21">
        <f t="shared" si="14"/>
        <v>300</v>
      </c>
      <c r="BR27" s="20">
        <f t="shared" si="15"/>
        <v>555514.39</v>
      </c>
      <c r="BS27" s="24">
        <f t="shared" si="16"/>
        <v>19015373.922150005</v>
      </c>
    </row>
    <row r="28" spans="1:71" ht="30">
      <c r="A28" s="30">
        <v>33</v>
      </c>
      <c r="B28" s="31" t="s">
        <v>26</v>
      </c>
      <c r="C28" s="31" t="s">
        <v>154</v>
      </c>
      <c r="D28" s="33" t="s">
        <v>155</v>
      </c>
      <c r="E28" s="30">
        <v>4183164</v>
      </c>
      <c r="F28" s="7">
        <v>46531.51</v>
      </c>
      <c r="G28" s="7">
        <v>5117385.4641630007</v>
      </c>
      <c r="H28" s="7"/>
      <c r="I28" s="7"/>
      <c r="J28" s="7">
        <v>357223.67000000004</v>
      </c>
      <c r="K28" s="10">
        <f t="shared" si="1"/>
        <v>5474609.1341630006</v>
      </c>
      <c r="L28" s="7">
        <v>5117385.4641630007</v>
      </c>
      <c r="M28" s="7"/>
      <c r="N28" s="7"/>
      <c r="O28" s="7">
        <v>405843.4</v>
      </c>
      <c r="P28" s="10">
        <f t="shared" si="2"/>
        <v>5523228.8641630011</v>
      </c>
      <c r="Q28" s="7">
        <v>5117385.4641630007</v>
      </c>
      <c r="R28" s="7"/>
      <c r="S28" s="7"/>
      <c r="T28" s="7">
        <v>668695.41999999993</v>
      </c>
      <c r="U28" s="28">
        <f t="shared" si="3"/>
        <v>5786080.8841630006</v>
      </c>
      <c r="V28" s="10">
        <f t="shared" si="4"/>
        <v>16783918.882489003</v>
      </c>
      <c r="W28" s="7">
        <v>5117385.4641630007</v>
      </c>
      <c r="X28" s="7"/>
      <c r="Y28" s="7"/>
      <c r="Z28" s="7">
        <v>512064.42</v>
      </c>
      <c r="AA28" s="8">
        <f t="shared" si="5"/>
        <v>5629449.8841630006</v>
      </c>
      <c r="AB28" s="7">
        <v>5117385.4641630007</v>
      </c>
      <c r="AC28" s="7"/>
      <c r="AD28" s="7"/>
      <c r="AE28" s="7">
        <v>623621.42999999993</v>
      </c>
      <c r="AF28" s="8">
        <f t="shared" si="6"/>
        <v>5741006.8941630004</v>
      </c>
      <c r="AG28" s="7">
        <v>5117385.4641630007</v>
      </c>
      <c r="AH28" s="7"/>
      <c r="AI28" s="7"/>
      <c r="AJ28" s="7">
        <v>247398.26</v>
      </c>
      <c r="AK28" s="8">
        <f t="shared" si="7"/>
        <v>5364783.7241630005</v>
      </c>
      <c r="AL28" s="8">
        <f t="shared" si="0"/>
        <v>16735240.502489001</v>
      </c>
      <c r="AM28" s="20">
        <v>4936374.03</v>
      </c>
      <c r="AN28" s="20">
        <v>0</v>
      </c>
      <c r="AO28" s="20">
        <v>0</v>
      </c>
      <c r="AP28" s="20">
        <v>477781.64</v>
      </c>
      <c r="AQ28" s="21">
        <f t="shared" si="8"/>
        <v>5414155.6699999999</v>
      </c>
      <c r="AR28" s="20">
        <v>4936374.03</v>
      </c>
      <c r="AS28" s="20">
        <v>0</v>
      </c>
      <c r="AT28" s="20">
        <v>0</v>
      </c>
      <c r="AU28" s="20">
        <v>477781.64</v>
      </c>
      <c r="AV28" s="21">
        <f t="shared" si="9"/>
        <v>5414155.6699999999</v>
      </c>
      <c r="AW28" s="20">
        <v>4936374.03</v>
      </c>
      <c r="AX28" s="20">
        <v>0</v>
      </c>
      <c r="AY28" s="20">
        <v>0</v>
      </c>
      <c r="AZ28" s="20">
        <v>477781.64</v>
      </c>
      <c r="BA28" s="21">
        <f t="shared" si="10"/>
        <v>5414155.6699999999</v>
      </c>
      <c r="BB28" s="21">
        <f t="shared" si="11"/>
        <v>16242467.01</v>
      </c>
      <c r="BC28" s="20">
        <v>1305093.7172000001</v>
      </c>
      <c r="BD28" s="20">
        <v>0</v>
      </c>
      <c r="BE28" s="20">
        <v>0</v>
      </c>
      <c r="BF28" s="20">
        <v>129075.20279999998</v>
      </c>
      <c r="BG28" s="21">
        <f t="shared" si="12"/>
        <v>1434168.9200000002</v>
      </c>
      <c r="BH28" s="20">
        <v>100</v>
      </c>
      <c r="BI28" s="20">
        <v>0</v>
      </c>
      <c r="BJ28" s="20">
        <v>0</v>
      </c>
      <c r="BK28" s="20">
        <v>100</v>
      </c>
      <c r="BL28" s="21">
        <f t="shared" si="13"/>
        <v>200</v>
      </c>
      <c r="BM28" s="20">
        <v>100</v>
      </c>
      <c r="BN28" s="20">
        <v>0</v>
      </c>
      <c r="BO28" s="20">
        <v>0</v>
      </c>
      <c r="BP28" s="20">
        <v>100</v>
      </c>
      <c r="BQ28" s="21">
        <f t="shared" si="14"/>
        <v>200</v>
      </c>
      <c r="BR28" s="20">
        <f t="shared" si="15"/>
        <v>1434568.9200000002</v>
      </c>
      <c r="BS28" s="24">
        <f t="shared" si="16"/>
        <v>51242726.824978001</v>
      </c>
    </row>
    <row r="29" spans="1:71" ht="30">
      <c r="A29" s="30">
        <v>5</v>
      </c>
      <c r="B29" s="30" t="s">
        <v>27</v>
      </c>
      <c r="C29" s="30" t="s">
        <v>156</v>
      </c>
      <c r="D29" s="33" t="s">
        <v>157</v>
      </c>
      <c r="E29" s="30">
        <v>4943871</v>
      </c>
      <c r="F29" s="7">
        <v>0</v>
      </c>
      <c r="G29" s="7">
        <f>10668168.7371968-3672775.5</f>
        <v>6995393.2371967994</v>
      </c>
      <c r="H29" s="7">
        <f>861345.333333333-490403.44</f>
        <v>370941.89333333302</v>
      </c>
      <c r="I29" s="7"/>
      <c r="J29" s="7">
        <v>99624.05</v>
      </c>
      <c r="K29" s="10">
        <f t="shared" si="1"/>
        <v>7465959.1805301318</v>
      </c>
      <c r="L29" s="7">
        <f>8641216.6771968+3672775.5</f>
        <v>12313992.177196801</v>
      </c>
      <c r="M29" s="7">
        <f>861345.333333333+490403.44</f>
        <v>1351748.773333333</v>
      </c>
      <c r="N29" s="7"/>
      <c r="O29" s="7">
        <v>278056.71000000002</v>
      </c>
      <c r="P29" s="10">
        <f t="shared" si="2"/>
        <v>13943797.660530135</v>
      </c>
      <c r="Q29" s="7">
        <v>8641216.6771968007</v>
      </c>
      <c r="R29" s="7">
        <v>861345.33333333337</v>
      </c>
      <c r="S29" s="7"/>
      <c r="T29" s="7">
        <v>426669.04</v>
      </c>
      <c r="U29" s="28">
        <f t="shared" si="3"/>
        <v>9929231.0505301338</v>
      </c>
      <c r="V29" s="10">
        <f t="shared" si="4"/>
        <v>31338987.891590402</v>
      </c>
      <c r="W29" s="7">
        <v>8641216.6771968007</v>
      </c>
      <c r="X29" s="7">
        <v>861345.33333333337</v>
      </c>
      <c r="Y29" s="7"/>
      <c r="Z29" s="7">
        <v>261780.21000000002</v>
      </c>
      <c r="AA29" s="8">
        <f t="shared" si="5"/>
        <v>9764342.2205301356</v>
      </c>
      <c r="AB29" s="7">
        <f>8641216.6771968+2026952.06</f>
        <v>10668168.737196801</v>
      </c>
      <c r="AC29" s="7">
        <v>861345.33333333337</v>
      </c>
      <c r="AD29" s="7"/>
      <c r="AE29" s="7">
        <v>335407.05</v>
      </c>
      <c r="AF29" s="8">
        <f t="shared" si="6"/>
        <v>11864921.120530136</v>
      </c>
      <c r="AG29" s="7">
        <f>8641216.6771968+2026952.06</f>
        <v>10668168.737196801</v>
      </c>
      <c r="AH29" s="7">
        <v>861345.33333333337</v>
      </c>
      <c r="AI29" s="7"/>
      <c r="AJ29" s="7">
        <v>188840.38</v>
      </c>
      <c r="AK29" s="8">
        <f t="shared" si="7"/>
        <v>11718354.450530136</v>
      </c>
      <c r="AL29" s="8">
        <f t="shared" si="0"/>
        <v>33347617.791590407</v>
      </c>
      <c r="AM29" s="20">
        <v>9241383.5099999998</v>
      </c>
      <c r="AN29" s="20">
        <v>861480.41</v>
      </c>
      <c r="AO29" s="20">
        <v>0</v>
      </c>
      <c r="AP29" s="20">
        <v>268116.60000000003</v>
      </c>
      <c r="AQ29" s="21">
        <f t="shared" si="8"/>
        <v>10370980.52</v>
      </c>
      <c r="AR29" s="20">
        <v>9241383.5099999998</v>
      </c>
      <c r="AS29" s="20">
        <v>861480.41</v>
      </c>
      <c r="AT29" s="20">
        <v>0</v>
      </c>
      <c r="AU29" s="20">
        <v>268116.60000000003</v>
      </c>
      <c r="AV29" s="21">
        <f t="shared" si="9"/>
        <v>10370980.52</v>
      </c>
      <c r="AW29" s="20">
        <v>9241383.5099999998</v>
      </c>
      <c r="AX29" s="20">
        <v>861480.41</v>
      </c>
      <c r="AY29" s="20">
        <v>0</v>
      </c>
      <c r="AZ29" s="20">
        <v>268116.60000000003</v>
      </c>
      <c r="BA29" s="21">
        <f t="shared" si="10"/>
        <v>10370980.52</v>
      </c>
      <c r="BB29" s="21">
        <f t="shared" si="11"/>
        <v>31112941.559999999</v>
      </c>
      <c r="BC29" s="20">
        <v>2445002.9803999998</v>
      </c>
      <c r="BD29" s="20">
        <v>219775.54879999999</v>
      </c>
      <c r="BE29" s="20">
        <v>0</v>
      </c>
      <c r="BF29" s="20">
        <v>82415.830799999996</v>
      </c>
      <c r="BG29" s="21">
        <f t="shared" si="12"/>
        <v>2747194.36</v>
      </c>
      <c r="BH29" s="20">
        <v>100</v>
      </c>
      <c r="BI29" s="20">
        <v>100</v>
      </c>
      <c r="BJ29" s="20">
        <v>0</v>
      </c>
      <c r="BK29" s="20">
        <v>100</v>
      </c>
      <c r="BL29" s="21">
        <f t="shared" si="13"/>
        <v>300</v>
      </c>
      <c r="BM29" s="20">
        <v>100</v>
      </c>
      <c r="BN29" s="20">
        <v>100</v>
      </c>
      <c r="BO29" s="20">
        <v>0</v>
      </c>
      <c r="BP29" s="20">
        <v>100</v>
      </c>
      <c r="BQ29" s="21">
        <f t="shared" si="14"/>
        <v>300</v>
      </c>
      <c r="BR29" s="20">
        <f t="shared" si="15"/>
        <v>2747794.36</v>
      </c>
      <c r="BS29" s="24">
        <f t="shared" si="16"/>
        <v>98547341.603180811</v>
      </c>
    </row>
    <row r="30" spans="1:71" ht="30">
      <c r="A30" s="30">
        <v>16</v>
      </c>
      <c r="B30" s="30" t="s">
        <v>28</v>
      </c>
      <c r="C30" s="30" t="s">
        <v>158</v>
      </c>
      <c r="D30" s="32" t="s">
        <v>159</v>
      </c>
      <c r="E30" s="30">
        <v>7548010</v>
      </c>
      <c r="F30" s="7">
        <v>0</v>
      </c>
      <c r="G30" s="7">
        <v>2920376.2404600005</v>
      </c>
      <c r="H30" s="7">
        <v>87379.454066666673</v>
      </c>
      <c r="I30" s="7"/>
      <c r="J30" s="7">
        <v>100270.06</v>
      </c>
      <c r="K30" s="10">
        <f t="shared" si="1"/>
        <v>3108025.7545266673</v>
      </c>
      <c r="L30" s="7">
        <v>2920376.2404600005</v>
      </c>
      <c r="M30" s="7">
        <v>87379.454066666673</v>
      </c>
      <c r="N30" s="7"/>
      <c r="O30" s="7">
        <v>100270.06</v>
      </c>
      <c r="P30" s="10">
        <f t="shared" si="2"/>
        <v>3108025.7545266673</v>
      </c>
      <c r="Q30" s="7">
        <v>2920376.2404600005</v>
      </c>
      <c r="R30" s="7">
        <v>87379.454066666673</v>
      </c>
      <c r="S30" s="7"/>
      <c r="T30" s="7">
        <v>109205.05</v>
      </c>
      <c r="U30" s="28">
        <f t="shared" si="3"/>
        <v>3116960.7445266671</v>
      </c>
      <c r="V30" s="10">
        <f t="shared" si="4"/>
        <v>9333012.2535800021</v>
      </c>
      <c r="W30" s="7">
        <v>2920376.2404600005</v>
      </c>
      <c r="X30" s="7">
        <v>87379.454066666673</v>
      </c>
      <c r="Y30" s="7"/>
      <c r="Z30" s="7">
        <v>100270.06</v>
      </c>
      <c r="AA30" s="8">
        <f t="shared" si="5"/>
        <v>3108025.7545266673</v>
      </c>
      <c r="AB30" s="7">
        <v>2920376.2404600005</v>
      </c>
      <c r="AC30" s="7">
        <v>87379.454066666673</v>
      </c>
      <c r="AD30" s="7"/>
      <c r="AE30" s="7">
        <v>107475.98</v>
      </c>
      <c r="AF30" s="8">
        <f t="shared" si="6"/>
        <v>3115231.6745266672</v>
      </c>
      <c r="AG30" s="7">
        <v>2920376.2404600005</v>
      </c>
      <c r="AH30" s="7">
        <v>87379.454066666673</v>
      </c>
      <c r="AI30" s="7"/>
      <c r="AJ30" s="7">
        <v>100270.06</v>
      </c>
      <c r="AK30" s="8">
        <f t="shared" si="7"/>
        <v>3108025.7545266673</v>
      </c>
      <c r="AL30" s="8">
        <f t="shared" si="0"/>
        <v>9331283.1835800018</v>
      </c>
      <c r="AM30" s="20">
        <v>2568785.8199999998</v>
      </c>
      <c r="AN30" s="20">
        <v>87408.99</v>
      </c>
      <c r="AO30" s="20">
        <v>0</v>
      </c>
      <c r="AP30" s="20">
        <v>100369.48</v>
      </c>
      <c r="AQ30" s="21">
        <f t="shared" si="8"/>
        <v>2756564.29</v>
      </c>
      <c r="AR30" s="20">
        <v>2568785.8199999998</v>
      </c>
      <c r="AS30" s="20">
        <v>87408.99</v>
      </c>
      <c r="AT30" s="20">
        <v>0</v>
      </c>
      <c r="AU30" s="20">
        <v>100369.48</v>
      </c>
      <c r="AV30" s="21">
        <f t="shared" si="9"/>
        <v>2756564.29</v>
      </c>
      <c r="AW30" s="20">
        <v>2568785.8199999998</v>
      </c>
      <c r="AX30" s="20">
        <v>87408.99</v>
      </c>
      <c r="AY30" s="20">
        <v>0</v>
      </c>
      <c r="AZ30" s="20">
        <v>100369.48</v>
      </c>
      <c r="BA30" s="21">
        <f t="shared" si="10"/>
        <v>2756564.29</v>
      </c>
      <c r="BB30" s="21">
        <f t="shared" si="11"/>
        <v>8269692.8700000001</v>
      </c>
      <c r="BC30" s="20">
        <v>679079.53650000005</v>
      </c>
      <c r="BD30" s="20">
        <v>21905.791499999999</v>
      </c>
      <c r="BE30" s="20">
        <v>0</v>
      </c>
      <c r="BF30" s="20">
        <v>29207.722000000002</v>
      </c>
      <c r="BG30" s="21">
        <f t="shared" si="12"/>
        <v>730193.05</v>
      </c>
      <c r="BH30" s="20">
        <v>100</v>
      </c>
      <c r="BI30" s="20">
        <v>100</v>
      </c>
      <c r="BJ30" s="20">
        <v>0</v>
      </c>
      <c r="BK30" s="20">
        <v>100</v>
      </c>
      <c r="BL30" s="21">
        <f t="shared" si="13"/>
        <v>300</v>
      </c>
      <c r="BM30" s="20">
        <v>100</v>
      </c>
      <c r="BN30" s="20">
        <v>100</v>
      </c>
      <c r="BO30" s="20">
        <v>0</v>
      </c>
      <c r="BP30" s="20">
        <v>100</v>
      </c>
      <c r="BQ30" s="21">
        <f t="shared" si="14"/>
        <v>300</v>
      </c>
      <c r="BR30" s="20">
        <f t="shared" si="15"/>
        <v>730793.05</v>
      </c>
      <c r="BS30" s="24">
        <f t="shared" si="16"/>
        <v>27664781.357160006</v>
      </c>
    </row>
    <row r="31" spans="1:71" ht="30">
      <c r="A31" s="30">
        <v>1</v>
      </c>
      <c r="B31" s="30" t="s">
        <v>29</v>
      </c>
      <c r="C31" s="30" t="s">
        <v>160</v>
      </c>
      <c r="D31" s="34" t="s">
        <v>161</v>
      </c>
      <c r="E31" s="35">
        <v>4316180</v>
      </c>
      <c r="F31" s="7">
        <v>155801.47000000009</v>
      </c>
      <c r="G31" s="7">
        <f>2437696.680476-329539.38</f>
        <v>2108157.3004760002</v>
      </c>
      <c r="H31" s="7">
        <v>1371935.4260527778</v>
      </c>
      <c r="I31" s="7">
        <v>36410.666666666664</v>
      </c>
      <c r="J31" s="7">
        <v>955093.24</v>
      </c>
      <c r="K31" s="10">
        <f t="shared" si="1"/>
        <v>4471596.633195444</v>
      </c>
      <c r="L31" s="7">
        <f>1974534.310476+329539.38</f>
        <v>2304073.6904759998</v>
      </c>
      <c r="M31" s="7">
        <v>1371935.4260527778</v>
      </c>
      <c r="N31" s="7">
        <v>36410.666666666664</v>
      </c>
      <c r="O31" s="7">
        <v>1030647.43</v>
      </c>
      <c r="P31" s="10">
        <f t="shared" si="2"/>
        <v>4743067.2131954441</v>
      </c>
      <c r="Q31" s="7">
        <v>1974534.3104760002</v>
      </c>
      <c r="R31" s="7">
        <v>1272318.9084416667</v>
      </c>
      <c r="S31" s="7">
        <v>36410.666666666664</v>
      </c>
      <c r="T31" s="7">
        <v>1300658.0799999998</v>
      </c>
      <c r="U31" s="28">
        <f t="shared" si="3"/>
        <v>4583921.9655843331</v>
      </c>
      <c r="V31" s="10">
        <f t="shared" si="4"/>
        <v>13798585.811975222</v>
      </c>
      <c r="W31" s="7">
        <v>1974534.3104760002</v>
      </c>
      <c r="X31" s="7">
        <v>1272318.9084416667</v>
      </c>
      <c r="Y31" s="7">
        <v>36410.666666666664</v>
      </c>
      <c r="Z31" s="7">
        <v>810645.27999999991</v>
      </c>
      <c r="AA31" s="8">
        <f t="shared" si="5"/>
        <v>4093909.1655843332</v>
      </c>
      <c r="AB31" s="7">
        <v>1974534.3104760002</v>
      </c>
      <c r="AC31" s="7">
        <v>1272318.9084416667</v>
      </c>
      <c r="AD31" s="7">
        <v>36410.666666666664</v>
      </c>
      <c r="AE31" s="7">
        <v>1123504.3900000001</v>
      </c>
      <c r="AF31" s="8">
        <f t="shared" si="6"/>
        <v>4406768.2755843336</v>
      </c>
      <c r="AG31" s="7">
        <v>1974534.3104760002</v>
      </c>
      <c r="AH31" s="7">
        <v>1272318.9084416667</v>
      </c>
      <c r="AI31" s="7">
        <v>36410.666666666664</v>
      </c>
      <c r="AJ31" s="7">
        <v>797301.62999999989</v>
      </c>
      <c r="AK31" s="8">
        <f t="shared" si="7"/>
        <v>4080565.5155843333</v>
      </c>
      <c r="AL31" s="8">
        <f t="shared" si="0"/>
        <v>12581242.956752999</v>
      </c>
      <c r="AM31" s="20">
        <v>2300441.34</v>
      </c>
      <c r="AN31" s="20">
        <v>972193.29</v>
      </c>
      <c r="AO31" s="20">
        <v>0</v>
      </c>
      <c r="AP31" s="20">
        <v>1096131.94</v>
      </c>
      <c r="AQ31" s="21">
        <f t="shared" si="8"/>
        <v>4368766.57</v>
      </c>
      <c r="AR31" s="20">
        <v>2300441.34</v>
      </c>
      <c r="AS31" s="20">
        <v>972193.29</v>
      </c>
      <c r="AT31" s="20">
        <v>0</v>
      </c>
      <c r="AU31" s="20">
        <v>1096131.94</v>
      </c>
      <c r="AV31" s="21">
        <f t="shared" si="9"/>
        <v>4368766.57</v>
      </c>
      <c r="AW31" s="20">
        <v>2300441.34</v>
      </c>
      <c r="AX31" s="20">
        <v>972193.29</v>
      </c>
      <c r="AY31" s="20">
        <v>0</v>
      </c>
      <c r="AZ31" s="20">
        <v>1096131.94</v>
      </c>
      <c r="BA31" s="21">
        <f t="shared" si="10"/>
        <v>4368766.57</v>
      </c>
      <c r="BB31" s="21">
        <f t="shared" si="11"/>
        <v>13106299.710000001</v>
      </c>
      <c r="BC31" s="20">
        <v>613344.22250000003</v>
      </c>
      <c r="BD31" s="20">
        <v>254595.715</v>
      </c>
      <c r="BE31" s="20">
        <v>0</v>
      </c>
      <c r="BF31" s="20">
        <v>289313.3125</v>
      </c>
      <c r="BG31" s="21">
        <f t="shared" si="12"/>
        <v>1157253.25</v>
      </c>
      <c r="BH31" s="20">
        <v>100</v>
      </c>
      <c r="BI31" s="20">
        <v>100</v>
      </c>
      <c r="BJ31" s="20">
        <v>0</v>
      </c>
      <c r="BK31" s="20">
        <v>100</v>
      </c>
      <c r="BL31" s="21">
        <f t="shared" si="13"/>
        <v>300</v>
      </c>
      <c r="BM31" s="20">
        <v>100</v>
      </c>
      <c r="BN31" s="20">
        <v>100</v>
      </c>
      <c r="BO31" s="20">
        <v>0</v>
      </c>
      <c r="BP31" s="20">
        <v>100</v>
      </c>
      <c r="BQ31" s="21">
        <f t="shared" si="14"/>
        <v>300</v>
      </c>
      <c r="BR31" s="20">
        <f t="shared" si="15"/>
        <v>1157853.25</v>
      </c>
      <c r="BS31" s="24">
        <f t="shared" si="16"/>
        <v>40799783.198728219</v>
      </c>
    </row>
    <row r="32" spans="1:71" ht="30">
      <c r="A32" s="30">
        <v>37</v>
      </c>
      <c r="B32" s="30" t="s">
        <v>30</v>
      </c>
      <c r="C32" s="30" t="s">
        <v>162</v>
      </c>
      <c r="D32" s="33" t="s">
        <v>163</v>
      </c>
      <c r="E32" s="30">
        <v>4283538</v>
      </c>
      <c r="F32" s="7">
        <v>0</v>
      </c>
      <c r="G32" s="7">
        <v>1815673.4141600002</v>
      </c>
      <c r="H32" s="7"/>
      <c r="I32" s="7"/>
      <c r="J32" s="7">
        <v>785460.22</v>
      </c>
      <c r="K32" s="10">
        <f t="shared" si="1"/>
        <v>2601133.6341599999</v>
      </c>
      <c r="L32" s="7">
        <v>1815673.4141600002</v>
      </c>
      <c r="M32" s="7"/>
      <c r="N32" s="7"/>
      <c r="O32" s="7">
        <v>730637.08</v>
      </c>
      <c r="P32" s="10">
        <f t="shared" si="2"/>
        <v>2546310.4941600002</v>
      </c>
      <c r="Q32" s="7">
        <v>1815673.4141600002</v>
      </c>
      <c r="R32" s="7"/>
      <c r="S32" s="7"/>
      <c r="T32" s="7">
        <v>942443.5</v>
      </c>
      <c r="U32" s="28">
        <f t="shared" si="3"/>
        <v>2758116.9141600002</v>
      </c>
      <c r="V32" s="10">
        <f t="shared" si="4"/>
        <v>7905561.0424800003</v>
      </c>
      <c r="W32" s="7">
        <v>1815673.4141600002</v>
      </c>
      <c r="X32" s="7"/>
      <c r="Y32" s="7"/>
      <c r="Z32" s="7">
        <v>633604.6</v>
      </c>
      <c r="AA32" s="8">
        <f t="shared" si="5"/>
        <v>2449278.0141600003</v>
      </c>
      <c r="AB32" s="7">
        <v>1815673.4141600002</v>
      </c>
      <c r="AC32" s="7"/>
      <c r="AD32" s="7"/>
      <c r="AE32" s="7">
        <v>907308.96000000008</v>
      </c>
      <c r="AF32" s="8">
        <f t="shared" si="6"/>
        <v>2722982.3741600001</v>
      </c>
      <c r="AG32" s="7">
        <v>1815673.4141600002</v>
      </c>
      <c r="AH32" s="7"/>
      <c r="AI32" s="7"/>
      <c r="AJ32" s="7">
        <v>619521.07999999996</v>
      </c>
      <c r="AK32" s="8">
        <f t="shared" si="7"/>
        <v>2435194.4941600002</v>
      </c>
      <c r="AL32" s="8">
        <f t="shared" si="0"/>
        <v>7607454.8824800011</v>
      </c>
      <c r="AM32" s="20">
        <v>2306812.06</v>
      </c>
      <c r="AN32" s="20">
        <v>0</v>
      </c>
      <c r="AO32" s="20">
        <v>0</v>
      </c>
      <c r="AP32" s="20">
        <v>819799.86</v>
      </c>
      <c r="AQ32" s="21">
        <f t="shared" si="8"/>
        <v>3126611.92</v>
      </c>
      <c r="AR32" s="20">
        <v>2306812.06</v>
      </c>
      <c r="AS32" s="20">
        <v>0</v>
      </c>
      <c r="AT32" s="20">
        <v>0</v>
      </c>
      <c r="AU32" s="20">
        <v>819799.86</v>
      </c>
      <c r="AV32" s="21">
        <f t="shared" si="9"/>
        <v>3126611.92</v>
      </c>
      <c r="AW32" s="20">
        <v>2306812.06</v>
      </c>
      <c r="AX32" s="20">
        <v>0</v>
      </c>
      <c r="AY32" s="20">
        <v>0</v>
      </c>
      <c r="AZ32" s="20">
        <v>819799.86</v>
      </c>
      <c r="BA32" s="21">
        <f t="shared" si="10"/>
        <v>3126611.92</v>
      </c>
      <c r="BB32" s="21">
        <f t="shared" si="11"/>
        <v>9379835.7599999998</v>
      </c>
      <c r="BC32" s="20">
        <v>612879.74379999994</v>
      </c>
      <c r="BD32" s="20">
        <v>0</v>
      </c>
      <c r="BE32" s="20">
        <v>0</v>
      </c>
      <c r="BF32" s="20">
        <v>215336.1262</v>
      </c>
      <c r="BG32" s="21">
        <f t="shared" si="12"/>
        <v>828215.86999999988</v>
      </c>
      <c r="BH32" s="20">
        <v>100</v>
      </c>
      <c r="BI32" s="20">
        <v>0</v>
      </c>
      <c r="BJ32" s="20">
        <v>0</v>
      </c>
      <c r="BK32" s="20">
        <v>100</v>
      </c>
      <c r="BL32" s="21">
        <f t="shared" si="13"/>
        <v>200</v>
      </c>
      <c r="BM32" s="20">
        <v>100</v>
      </c>
      <c r="BN32" s="20">
        <v>0</v>
      </c>
      <c r="BO32" s="20">
        <v>0</v>
      </c>
      <c r="BP32" s="20">
        <v>100</v>
      </c>
      <c r="BQ32" s="21">
        <f t="shared" si="14"/>
        <v>200</v>
      </c>
      <c r="BR32" s="20">
        <f t="shared" si="15"/>
        <v>828615.86999999988</v>
      </c>
      <c r="BS32" s="24">
        <f t="shared" si="16"/>
        <v>25721467.554960001</v>
      </c>
    </row>
    <row r="33" spans="1:71" ht="45">
      <c r="A33" s="30">
        <v>12</v>
      </c>
      <c r="B33" s="30" t="s">
        <v>31</v>
      </c>
      <c r="C33" s="30" t="s">
        <v>164</v>
      </c>
      <c r="D33" s="32" t="s">
        <v>165</v>
      </c>
      <c r="E33" s="30">
        <v>4316210</v>
      </c>
      <c r="F33" s="7">
        <v>0</v>
      </c>
      <c r="G33" s="7">
        <v>1804245.306696</v>
      </c>
      <c r="H33" s="7">
        <v>553956.58059999999</v>
      </c>
      <c r="I33" s="7"/>
      <c r="J33" s="7">
        <v>343873.49</v>
      </c>
      <c r="K33" s="10">
        <f t="shared" si="1"/>
        <v>2702075.3772959998</v>
      </c>
      <c r="L33" s="7">
        <v>1804245.306696</v>
      </c>
      <c r="M33" s="7">
        <v>553956.58059999999</v>
      </c>
      <c r="N33" s="7"/>
      <c r="O33" s="7">
        <v>376564.06</v>
      </c>
      <c r="P33" s="10">
        <f t="shared" si="2"/>
        <v>2734765.9472960001</v>
      </c>
      <c r="Q33" s="7">
        <v>1804245.306696</v>
      </c>
      <c r="R33" s="7">
        <v>553956.58059999999</v>
      </c>
      <c r="S33" s="7"/>
      <c r="T33" s="7">
        <v>401330.78</v>
      </c>
      <c r="U33" s="28">
        <f t="shared" si="3"/>
        <v>2759532.6672959998</v>
      </c>
      <c r="V33" s="10">
        <f t="shared" si="4"/>
        <v>8196373.9918879997</v>
      </c>
      <c r="W33" s="7">
        <v>1804245.306696</v>
      </c>
      <c r="X33" s="7">
        <v>553956.58059999999</v>
      </c>
      <c r="Y33" s="7"/>
      <c r="Z33" s="7">
        <v>343873.49</v>
      </c>
      <c r="AA33" s="8">
        <f t="shared" si="5"/>
        <v>2702075.3772959998</v>
      </c>
      <c r="AB33" s="7">
        <v>1804245.306696</v>
      </c>
      <c r="AC33" s="7">
        <v>553956.58059999999</v>
      </c>
      <c r="AD33" s="7"/>
      <c r="AE33" s="7">
        <v>343873.49</v>
      </c>
      <c r="AF33" s="8">
        <f t="shared" si="6"/>
        <v>2702075.3772959998</v>
      </c>
      <c r="AG33" s="7">
        <v>1804245.306696</v>
      </c>
      <c r="AH33" s="7">
        <v>553956.58059999999</v>
      </c>
      <c r="AI33" s="7"/>
      <c r="AJ33" s="7">
        <v>343873.49</v>
      </c>
      <c r="AK33" s="8">
        <f t="shared" si="7"/>
        <v>2702075.3772959998</v>
      </c>
      <c r="AL33" s="8">
        <f t="shared" si="0"/>
        <v>8106226.1318879994</v>
      </c>
      <c r="AM33" s="20">
        <v>2723769.33</v>
      </c>
      <c r="AN33" s="20">
        <v>553886.81000000006</v>
      </c>
      <c r="AO33" s="20">
        <v>0</v>
      </c>
      <c r="AP33" s="20">
        <v>373995.96</v>
      </c>
      <c r="AQ33" s="21">
        <f t="shared" si="8"/>
        <v>3651652.1</v>
      </c>
      <c r="AR33" s="20">
        <v>2723769.33</v>
      </c>
      <c r="AS33" s="20">
        <v>553886.81000000006</v>
      </c>
      <c r="AT33" s="20">
        <v>0</v>
      </c>
      <c r="AU33" s="20">
        <v>373995.96</v>
      </c>
      <c r="AV33" s="21">
        <f t="shared" si="9"/>
        <v>3651652.1</v>
      </c>
      <c r="AW33" s="20">
        <v>2723769.33</v>
      </c>
      <c r="AX33" s="20">
        <v>553886.81000000006</v>
      </c>
      <c r="AY33" s="20">
        <v>0</v>
      </c>
      <c r="AZ33" s="20">
        <v>373995.96</v>
      </c>
      <c r="BA33" s="21">
        <f t="shared" si="10"/>
        <v>3651652.1</v>
      </c>
      <c r="BB33" s="21">
        <f t="shared" si="11"/>
        <v>10954956.300000001</v>
      </c>
      <c r="BC33" s="20">
        <v>725471.28</v>
      </c>
      <c r="BD33" s="20">
        <v>145094.25599999999</v>
      </c>
      <c r="BE33" s="20">
        <v>0</v>
      </c>
      <c r="BF33" s="20">
        <v>96729.504000000015</v>
      </c>
      <c r="BG33" s="21">
        <f t="shared" si="12"/>
        <v>967295.04</v>
      </c>
      <c r="BH33" s="20">
        <v>100</v>
      </c>
      <c r="BI33" s="20">
        <v>100</v>
      </c>
      <c r="BJ33" s="20">
        <v>0</v>
      </c>
      <c r="BK33" s="20">
        <v>100</v>
      </c>
      <c r="BL33" s="21">
        <f t="shared" si="13"/>
        <v>300</v>
      </c>
      <c r="BM33" s="20">
        <v>100</v>
      </c>
      <c r="BN33" s="20">
        <v>100</v>
      </c>
      <c r="BO33" s="20">
        <v>0</v>
      </c>
      <c r="BP33" s="20">
        <v>100</v>
      </c>
      <c r="BQ33" s="21">
        <f t="shared" si="14"/>
        <v>300</v>
      </c>
      <c r="BR33" s="20">
        <f t="shared" si="15"/>
        <v>967895.04000000004</v>
      </c>
      <c r="BS33" s="24">
        <f t="shared" si="16"/>
        <v>28225451.463776</v>
      </c>
    </row>
    <row r="34" spans="1:71" ht="30">
      <c r="A34" s="30">
        <v>14</v>
      </c>
      <c r="B34" s="30" t="s">
        <v>32</v>
      </c>
      <c r="C34" s="30" t="s">
        <v>166</v>
      </c>
      <c r="D34" s="32" t="s">
        <v>167</v>
      </c>
      <c r="E34" s="30">
        <v>4283570</v>
      </c>
      <c r="F34" s="7">
        <v>0</v>
      </c>
      <c r="G34" s="7">
        <f>14433706.8736+2547124.74</f>
        <v>16980831.613600001</v>
      </c>
      <c r="H34" s="7">
        <v>382051.18618333334</v>
      </c>
      <c r="I34" s="7"/>
      <c r="J34" s="7">
        <v>2397332</v>
      </c>
      <c r="K34" s="10">
        <f t="shared" si="1"/>
        <v>19760214.799783334</v>
      </c>
      <c r="L34" s="7">
        <f>14433706.8736+2547124.74</f>
        <v>16980831.613600001</v>
      </c>
      <c r="M34" s="7">
        <v>382051.18618333334</v>
      </c>
      <c r="N34" s="7"/>
      <c r="O34" s="7">
        <v>2397332</v>
      </c>
      <c r="P34" s="10">
        <f t="shared" si="2"/>
        <v>19760214.799783334</v>
      </c>
      <c r="Q34" s="7">
        <f>14433706.8736+2547124.74</f>
        <v>16980831.613600001</v>
      </c>
      <c r="R34" s="7">
        <v>382051.18618333334</v>
      </c>
      <c r="S34" s="7"/>
      <c r="T34" s="7">
        <v>2654622.23</v>
      </c>
      <c r="U34" s="28">
        <f t="shared" si="3"/>
        <v>20017505.029783335</v>
      </c>
      <c r="V34" s="10">
        <f t="shared" si="4"/>
        <v>59537934.629350007</v>
      </c>
      <c r="W34" s="7">
        <f>14433706.87+2547124.74</f>
        <v>16980831.609999999</v>
      </c>
      <c r="X34" s="7">
        <v>382051.18618333334</v>
      </c>
      <c r="Y34" s="7"/>
      <c r="Z34" s="7">
        <v>2397332</v>
      </c>
      <c r="AA34" s="8">
        <f t="shared" si="5"/>
        <v>19760214.796183333</v>
      </c>
      <c r="AB34" s="7">
        <f>14433706.88+2547124.74</f>
        <v>16980831.620000001</v>
      </c>
      <c r="AC34" s="7">
        <v>382051.18618333334</v>
      </c>
      <c r="AD34" s="7"/>
      <c r="AE34" s="7">
        <v>2739032.0300000003</v>
      </c>
      <c r="AF34" s="8">
        <f t="shared" si="6"/>
        <v>20101914.836183336</v>
      </c>
      <c r="AG34" s="7">
        <f>14433706.8736+2547124.74</f>
        <v>16980831.613600001</v>
      </c>
      <c r="AH34" s="7">
        <v>382051.18618333334</v>
      </c>
      <c r="AI34" s="7"/>
      <c r="AJ34" s="7">
        <v>2397332</v>
      </c>
      <c r="AK34" s="8">
        <f t="shared" si="7"/>
        <v>19760214.799783334</v>
      </c>
      <c r="AL34" s="8">
        <f t="shared" ref="AL34:AL65" si="17">+AA34+AF34+AK34</f>
        <v>59622344.432150006</v>
      </c>
      <c r="AM34" s="20">
        <v>16476278.34</v>
      </c>
      <c r="AN34" s="20">
        <v>382978.03</v>
      </c>
      <c r="AO34" s="20">
        <v>0</v>
      </c>
      <c r="AP34" s="20">
        <v>2397332</v>
      </c>
      <c r="AQ34" s="21">
        <f t="shared" si="8"/>
        <v>19256588.370000001</v>
      </c>
      <c r="AR34" s="20">
        <v>16476278.34</v>
      </c>
      <c r="AS34" s="20">
        <v>382978.03</v>
      </c>
      <c r="AT34" s="20">
        <v>0</v>
      </c>
      <c r="AU34" s="20">
        <v>2397332</v>
      </c>
      <c r="AV34" s="21">
        <f t="shared" si="9"/>
        <v>19256588.370000001</v>
      </c>
      <c r="AW34" s="20">
        <v>16476278.34</v>
      </c>
      <c r="AX34" s="20">
        <v>382978.03</v>
      </c>
      <c r="AY34" s="20">
        <v>0</v>
      </c>
      <c r="AZ34" s="20">
        <v>2397332</v>
      </c>
      <c r="BA34" s="21">
        <f t="shared" si="10"/>
        <v>19256588.370000001</v>
      </c>
      <c r="BB34" s="21">
        <f t="shared" si="11"/>
        <v>57769765.109999999</v>
      </c>
      <c r="BC34" s="20">
        <v>4386795.2678000005</v>
      </c>
      <c r="BD34" s="20">
        <v>102018.49460000001</v>
      </c>
      <c r="BE34" s="20">
        <v>0</v>
      </c>
      <c r="BF34" s="20">
        <v>612110.96759999997</v>
      </c>
      <c r="BG34" s="21">
        <f t="shared" si="12"/>
        <v>5100924.7300000004</v>
      </c>
      <c r="BH34" s="20">
        <v>100</v>
      </c>
      <c r="BI34" s="20">
        <v>100</v>
      </c>
      <c r="BJ34" s="20">
        <v>0</v>
      </c>
      <c r="BK34" s="20">
        <v>100</v>
      </c>
      <c r="BL34" s="21">
        <f t="shared" si="13"/>
        <v>300</v>
      </c>
      <c r="BM34" s="20">
        <v>100</v>
      </c>
      <c r="BN34" s="20">
        <v>100</v>
      </c>
      <c r="BO34" s="20">
        <v>0</v>
      </c>
      <c r="BP34" s="20">
        <v>100</v>
      </c>
      <c r="BQ34" s="21">
        <f t="shared" si="14"/>
        <v>300</v>
      </c>
      <c r="BR34" s="20">
        <f t="shared" si="15"/>
        <v>5101524.7300000004</v>
      </c>
      <c r="BS34" s="24">
        <f t="shared" si="16"/>
        <v>182031568.90150002</v>
      </c>
    </row>
    <row r="35" spans="1:71" ht="30">
      <c r="A35" s="30">
        <v>25</v>
      </c>
      <c r="B35" s="30" t="s">
        <v>33</v>
      </c>
      <c r="C35" s="30" t="s">
        <v>169</v>
      </c>
      <c r="D35" s="33" t="s">
        <v>170</v>
      </c>
      <c r="E35" s="30">
        <v>4267265</v>
      </c>
      <c r="F35" s="7">
        <v>0</v>
      </c>
      <c r="G35" s="7">
        <v>364962.12479999999</v>
      </c>
      <c r="H35" s="7"/>
      <c r="I35" s="7"/>
      <c r="J35" s="7">
        <v>298715.53000000003</v>
      </c>
      <c r="K35" s="10">
        <f t="shared" si="1"/>
        <v>663677.65480000002</v>
      </c>
      <c r="L35" s="7">
        <v>364962.12479999999</v>
      </c>
      <c r="M35" s="7"/>
      <c r="N35" s="7"/>
      <c r="O35" s="7">
        <v>298715.53000000003</v>
      </c>
      <c r="P35" s="10">
        <f t="shared" si="2"/>
        <v>663677.65480000002</v>
      </c>
      <c r="Q35" s="7">
        <v>364962.12479999999</v>
      </c>
      <c r="R35" s="7"/>
      <c r="S35" s="7"/>
      <c r="T35" s="7">
        <v>298715.53000000003</v>
      </c>
      <c r="U35" s="28">
        <f t="shared" si="3"/>
        <v>663677.65480000002</v>
      </c>
      <c r="V35" s="10">
        <f t="shared" si="4"/>
        <v>1991032.9643999999</v>
      </c>
      <c r="W35" s="7">
        <v>364962.12479999999</v>
      </c>
      <c r="X35" s="7"/>
      <c r="Y35" s="7"/>
      <c r="Z35" s="7">
        <v>298715.53000000003</v>
      </c>
      <c r="AA35" s="8">
        <f t="shared" si="5"/>
        <v>663677.65480000002</v>
      </c>
      <c r="AB35" s="7">
        <v>364962.12479999999</v>
      </c>
      <c r="AC35" s="7"/>
      <c r="AD35" s="7"/>
      <c r="AE35" s="7">
        <v>298715.53000000003</v>
      </c>
      <c r="AF35" s="8">
        <f t="shared" si="6"/>
        <v>663677.65480000002</v>
      </c>
      <c r="AG35" s="7">
        <v>364962.12479999999</v>
      </c>
      <c r="AH35" s="7"/>
      <c r="AI35" s="7"/>
      <c r="AJ35" s="7">
        <v>298715.53000000003</v>
      </c>
      <c r="AK35" s="8">
        <f t="shared" si="7"/>
        <v>663677.65480000002</v>
      </c>
      <c r="AL35" s="8">
        <f t="shared" si="17"/>
        <v>1991032.9643999999</v>
      </c>
      <c r="AM35" s="20">
        <v>408955.99</v>
      </c>
      <c r="AN35" s="20">
        <v>0</v>
      </c>
      <c r="AO35" s="20">
        <v>0</v>
      </c>
      <c r="AP35" s="20">
        <v>298715.53000000003</v>
      </c>
      <c r="AQ35" s="21">
        <f t="shared" si="8"/>
        <v>707671.52</v>
      </c>
      <c r="AR35" s="20">
        <v>408955.99</v>
      </c>
      <c r="AS35" s="20">
        <v>0</v>
      </c>
      <c r="AT35" s="20">
        <v>0</v>
      </c>
      <c r="AU35" s="20">
        <v>298715.53000000003</v>
      </c>
      <c r="AV35" s="21">
        <f t="shared" si="9"/>
        <v>707671.52</v>
      </c>
      <c r="AW35" s="20">
        <v>408955.99</v>
      </c>
      <c r="AX35" s="20">
        <v>0</v>
      </c>
      <c r="AY35" s="20">
        <v>0</v>
      </c>
      <c r="AZ35" s="20">
        <v>298715.53000000003</v>
      </c>
      <c r="BA35" s="21">
        <f t="shared" si="10"/>
        <v>707671.52</v>
      </c>
      <c r="BB35" s="21">
        <f t="shared" si="11"/>
        <v>2123014.56</v>
      </c>
      <c r="BC35" s="20">
        <v>108724.96719999998</v>
      </c>
      <c r="BD35" s="20">
        <v>0</v>
      </c>
      <c r="BE35" s="20">
        <v>0</v>
      </c>
      <c r="BF35" s="20">
        <v>78731.872799999997</v>
      </c>
      <c r="BG35" s="21">
        <f t="shared" si="12"/>
        <v>187456.83999999997</v>
      </c>
      <c r="BH35" s="20">
        <v>100</v>
      </c>
      <c r="BI35" s="20">
        <v>0</v>
      </c>
      <c r="BJ35" s="20">
        <v>0</v>
      </c>
      <c r="BK35" s="20">
        <v>100</v>
      </c>
      <c r="BL35" s="21">
        <f t="shared" si="13"/>
        <v>200</v>
      </c>
      <c r="BM35" s="20">
        <v>100</v>
      </c>
      <c r="BN35" s="20">
        <v>0</v>
      </c>
      <c r="BO35" s="20">
        <v>0</v>
      </c>
      <c r="BP35" s="20">
        <v>100</v>
      </c>
      <c r="BQ35" s="21">
        <f t="shared" si="14"/>
        <v>200</v>
      </c>
      <c r="BR35" s="20">
        <f t="shared" si="15"/>
        <v>187856.83999999997</v>
      </c>
      <c r="BS35" s="24">
        <f t="shared" si="16"/>
        <v>6292937.3288000003</v>
      </c>
    </row>
    <row r="36" spans="1:71" ht="14.25" customHeight="1">
      <c r="A36" s="30">
        <v>13</v>
      </c>
      <c r="B36" s="30" t="s">
        <v>34</v>
      </c>
      <c r="C36" s="30" t="s">
        <v>171</v>
      </c>
      <c r="D36" s="36" t="s">
        <v>172</v>
      </c>
      <c r="E36" s="30">
        <v>4316295</v>
      </c>
      <c r="F36" s="7">
        <v>50368.19</v>
      </c>
      <c r="G36" s="7">
        <v>2021916.0384</v>
      </c>
      <c r="H36" s="7">
        <v>856163.49209999992</v>
      </c>
      <c r="I36" s="7"/>
      <c r="J36" s="7">
        <v>378803.56</v>
      </c>
      <c r="K36" s="10">
        <f t="shared" si="1"/>
        <v>3256883.0904999999</v>
      </c>
      <c r="L36" s="7">
        <v>2021916.0384</v>
      </c>
      <c r="M36" s="7">
        <v>856163.49209999992</v>
      </c>
      <c r="N36" s="7"/>
      <c r="O36" s="7">
        <v>435089.55</v>
      </c>
      <c r="P36" s="10">
        <f t="shared" si="2"/>
        <v>3313169.0804999997</v>
      </c>
      <c r="Q36" s="7">
        <v>2021916.0384</v>
      </c>
      <c r="R36" s="7">
        <v>856163.49209999992</v>
      </c>
      <c r="S36" s="7"/>
      <c r="T36" s="7">
        <v>481563.31</v>
      </c>
      <c r="U36" s="28">
        <f t="shared" si="3"/>
        <v>3359642.8404999999</v>
      </c>
      <c r="V36" s="10">
        <f t="shared" si="4"/>
        <v>9929695.011500001</v>
      </c>
      <c r="W36" s="7">
        <v>2021916.0384</v>
      </c>
      <c r="X36" s="7">
        <v>856163.49209999992</v>
      </c>
      <c r="Y36" s="7"/>
      <c r="Z36" s="7">
        <v>271885.44</v>
      </c>
      <c r="AA36" s="8">
        <f t="shared" si="5"/>
        <v>3149964.9704999998</v>
      </c>
      <c r="AB36" s="7">
        <v>2021916.0384</v>
      </c>
      <c r="AC36" s="7">
        <v>856163.49209999992</v>
      </c>
      <c r="AD36" s="7"/>
      <c r="AE36" s="7">
        <v>270588.2</v>
      </c>
      <c r="AF36" s="8">
        <f t="shared" si="6"/>
        <v>3148667.7305000001</v>
      </c>
      <c r="AG36" s="7">
        <v>2021916.0384</v>
      </c>
      <c r="AH36" s="7">
        <v>856163.49209999992</v>
      </c>
      <c r="AI36" s="7"/>
      <c r="AJ36" s="7">
        <v>223797.44</v>
      </c>
      <c r="AK36" s="8">
        <f t="shared" si="7"/>
        <v>3101876.9704999998</v>
      </c>
      <c r="AL36" s="8">
        <f t="shared" si="17"/>
        <v>9400509.6714999992</v>
      </c>
      <c r="AM36" s="20">
        <v>3018796.16</v>
      </c>
      <c r="AN36" s="20">
        <v>473011.88</v>
      </c>
      <c r="AO36" s="20">
        <v>0</v>
      </c>
      <c r="AP36" s="20">
        <v>432013.45999999996</v>
      </c>
      <c r="AQ36" s="21">
        <f t="shared" si="8"/>
        <v>3923821.5</v>
      </c>
      <c r="AR36" s="20">
        <v>3018796.16</v>
      </c>
      <c r="AS36" s="20">
        <v>473011.88</v>
      </c>
      <c r="AT36" s="20">
        <v>0</v>
      </c>
      <c r="AU36" s="20">
        <v>432013.45999999996</v>
      </c>
      <c r="AV36" s="21">
        <f t="shared" si="9"/>
        <v>3923821.5</v>
      </c>
      <c r="AW36" s="20">
        <v>3018796.16</v>
      </c>
      <c r="AX36" s="20">
        <v>473011.88</v>
      </c>
      <c r="AY36" s="20">
        <v>0</v>
      </c>
      <c r="AZ36" s="20">
        <v>432013.45999999996</v>
      </c>
      <c r="BA36" s="21">
        <f t="shared" si="10"/>
        <v>3923821.5</v>
      </c>
      <c r="BB36" s="21">
        <f t="shared" si="11"/>
        <v>11771464.5</v>
      </c>
      <c r="BC36" s="20">
        <v>800330.80820000009</v>
      </c>
      <c r="BD36" s="20">
        <v>124726.8792</v>
      </c>
      <c r="BE36" s="20">
        <v>0</v>
      </c>
      <c r="BF36" s="20">
        <v>114332.97260000001</v>
      </c>
      <c r="BG36" s="21">
        <f t="shared" si="12"/>
        <v>1039390.66</v>
      </c>
      <c r="BH36" s="20">
        <v>100</v>
      </c>
      <c r="BI36" s="20">
        <v>100</v>
      </c>
      <c r="BJ36" s="20">
        <v>0</v>
      </c>
      <c r="BK36" s="20">
        <v>100</v>
      </c>
      <c r="BL36" s="21">
        <f t="shared" si="13"/>
        <v>300</v>
      </c>
      <c r="BM36" s="20">
        <v>100</v>
      </c>
      <c r="BN36" s="20">
        <v>100</v>
      </c>
      <c r="BO36" s="20">
        <v>0</v>
      </c>
      <c r="BP36" s="20">
        <v>100</v>
      </c>
      <c r="BQ36" s="21">
        <f t="shared" si="14"/>
        <v>300</v>
      </c>
      <c r="BR36" s="20">
        <f t="shared" si="15"/>
        <v>1039990.66</v>
      </c>
      <c r="BS36" s="24">
        <f t="shared" si="16"/>
        <v>32192028.033</v>
      </c>
    </row>
    <row r="37" spans="1:71" ht="30">
      <c r="A37" s="30">
        <v>20</v>
      </c>
      <c r="B37" s="31" t="s">
        <v>35</v>
      </c>
      <c r="C37" s="31" t="s">
        <v>342</v>
      </c>
      <c r="D37" s="32" t="s">
        <v>173</v>
      </c>
      <c r="E37" s="30">
        <v>4266049</v>
      </c>
      <c r="F37" s="7">
        <v>0</v>
      </c>
      <c r="G37" s="7">
        <v>3810518.0420400002</v>
      </c>
      <c r="H37" s="7"/>
      <c r="I37" s="7"/>
      <c r="J37" s="7">
        <v>1067656.49</v>
      </c>
      <c r="K37" s="10">
        <f t="shared" si="1"/>
        <v>4878174.53204</v>
      </c>
      <c r="L37" s="7">
        <v>3810518.0420400002</v>
      </c>
      <c r="M37" s="7"/>
      <c r="N37" s="7"/>
      <c r="O37" s="7">
        <v>1067656.49</v>
      </c>
      <c r="P37" s="10">
        <f t="shared" si="2"/>
        <v>4878174.53204</v>
      </c>
      <c r="Q37" s="7">
        <v>3810518.0420400002</v>
      </c>
      <c r="R37" s="7"/>
      <c r="S37" s="7"/>
      <c r="T37" s="7">
        <v>1204068.78</v>
      </c>
      <c r="U37" s="28">
        <f t="shared" si="3"/>
        <v>5014586.82204</v>
      </c>
      <c r="V37" s="10">
        <f t="shared" si="4"/>
        <v>14770935.886119999</v>
      </c>
      <c r="W37" s="7">
        <v>3810518.0420400002</v>
      </c>
      <c r="X37" s="7"/>
      <c r="Y37" s="7"/>
      <c r="Z37" s="7">
        <v>1067656.49</v>
      </c>
      <c r="AA37" s="8">
        <f t="shared" si="5"/>
        <v>4878174.53204</v>
      </c>
      <c r="AB37" s="7">
        <v>3810518.0420400002</v>
      </c>
      <c r="AC37" s="7"/>
      <c r="AD37" s="7"/>
      <c r="AE37" s="7">
        <v>1113896.46</v>
      </c>
      <c r="AF37" s="8">
        <f t="shared" si="6"/>
        <v>4924414.5020400006</v>
      </c>
      <c r="AG37" s="7">
        <v>3810518.0420400002</v>
      </c>
      <c r="AH37" s="7"/>
      <c r="AI37" s="7"/>
      <c r="AJ37" s="7">
        <v>1067656.49</v>
      </c>
      <c r="AK37" s="8">
        <f t="shared" si="7"/>
        <v>4878174.53204</v>
      </c>
      <c r="AL37" s="8">
        <f t="shared" si="17"/>
        <v>14680763.566120001</v>
      </c>
      <c r="AM37" s="20">
        <v>4468880.72</v>
      </c>
      <c r="AN37" s="20">
        <v>0</v>
      </c>
      <c r="AO37" s="20">
        <v>0</v>
      </c>
      <c r="AP37" s="20">
        <v>1067656.49</v>
      </c>
      <c r="AQ37" s="21">
        <f t="shared" si="8"/>
        <v>5536537.21</v>
      </c>
      <c r="AR37" s="20">
        <v>4468880.72</v>
      </c>
      <c r="AS37" s="20">
        <v>0</v>
      </c>
      <c r="AT37" s="20">
        <v>0</v>
      </c>
      <c r="AU37" s="20">
        <v>1067656.49</v>
      </c>
      <c r="AV37" s="21">
        <f t="shared" si="9"/>
        <v>5536537.21</v>
      </c>
      <c r="AW37" s="20">
        <v>4468880.72</v>
      </c>
      <c r="AX37" s="20">
        <v>0</v>
      </c>
      <c r="AY37" s="20">
        <v>0</v>
      </c>
      <c r="AZ37" s="20">
        <v>1067656.49</v>
      </c>
      <c r="BA37" s="21">
        <f t="shared" si="10"/>
        <v>5536537.21</v>
      </c>
      <c r="BB37" s="21">
        <f t="shared" si="11"/>
        <v>16609611.629999999</v>
      </c>
      <c r="BC37" s="20">
        <v>1187935.3647000003</v>
      </c>
      <c r="BD37" s="20">
        <v>0</v>
      </c>
      <c r="BE37" s="20">
        <v>0</v>
      </c>
      <c r="BF37" s="20">
        <v>278651.50530000002</v>
      </c>
      <c r="BG37" s="21">
        <f t="shared" si="12"/>
        <v>1466586.8700000003</v>
      </c>
      <c r="BH37" s="20">
        <v>100</v>
      </c>
      <c r="BI37" s="20">
        <v>0</v>
      </c>
      <c r="BJ37" s="20">
        <v>0</v>
      </c>
      <c r="BK37" s="20">
        <v>100</v>
      </c>
      <c r="BL37" s="21">
        <f t="shared" si="13"/>
        <v>200</v>
      </c>
      <c r="BM37" s="20">
        <v>100</v>
      </c>
      <c r="BN37" s="20">
        <v>0</v>
      </c>
      <c r="BO37" s="20">
        <v>0</v>
      </c>
      <c r="BP37" s="20">
        <v>100</v>
      </c>
      <c r="BQ37" s="21">
        <f t="shared" si="14"/>
        <v>200</v>
      </c>
      <c r="BR37" s="20">
        <f t="shared" si="15"/>
        <v>1466986.8700000003</v>
      </c>
      <c r="BS37" s="24">
        <f t="shared" si="16"/>
        <v>47528297.952239998</v>
      </c>
    </row>
    <row r="38" spans="1:71" ht="30">
      <c r="A38" s="30">
        <v>18</v>
      </c>
      <c r="B38" s="30" t="s">
        <v>36</v>
      </c>
      <c r="C38" s="30" t="s">
        <v>174</v>
      </c>
      <c r="D38" s="32" t="s">
        <v>175</v>
      </c>
      <c r="E38" s="30">
        <v>4266162</v>
      </c>
      <c r="F38" s="7">
        <f>287.59+57</f>
        <v>344.59</v>
      </c>
      <c r="G38" s="7">
        <v>5095510.0109999999</v>
      </c>
      <c r="H38" s="7">
        <v>792614.79261249991</v>
      </c>
      <c r="I38" s="7"/>
      <c r="J38" s="7">
        <v>320033.78000000003</v>
      </c>
      <c r="K38" s="10">
        <f t="shared" si="1"/>
        <v>6208158.5836124998</v>
      </c>
      <c r="L38" s="7">
        <v>5095510.0109999999</v>
      </c>
      <c r="M38" s="7">
        <v>792614.79261249991</v>
      </c>
      <c r="N38" s="7"/>
      <c r="O38" s="7">
        <v>354290.76</v>
      </c>
      <c r="P38" s="10">
        <f t="shared" si="2"/>
        <v>6242415.5636124993</v>
      </c>
      <c r="Q38" s="7">
        <f>5095510.011+1195243.09</f>
        <v>6290753.1009999998</v>
      </c>
      <c r="R38" s="7">
        <v>792614.79261249991</v>
      </c>
      <c r="S38" s="7"/>
      <c r="T38" s="7">
        <v>409585.27</v>
      </c>
      <c r="U38" s="28">
        <f t="shared" si="3"/>
        <v>7492953.1636124998</v>
      </c>
      <c r="V38" s="10">
        <f t="shared" si="4"/>
        <v>19943527.3108375</v>
      </c>
      <c r="W38" s="7">
        <f>5095510.011+1195243.09</f>
        <v>6290753.1009999998</v>
      </c>
      <c r="X38" s="7">
        <v>792614.79261249991</v>
      </c>
      <c r="Y38" s="7"/>
      <c r="Z38" s="7">
        <v>286697.31</v>
      </c>
      <c r="AA38" s="8">
        <f t="shared" si="5"/>
        <v>7370065.2036124989</v>
      </c>
      <c r="AB38" s="7">
        <f>5095510.011+1195243.09</f>
        <v>6290753.1009999998</v>
      </c>
      <c r="AC38" s="7">
        <v>792614.79261249991</v>
      </c>
      <c r="AD38" s="7"/>
      <c r="AE38" s="7">
        <v>415990.47</v>
      </c>
      <c r="AF38" s="8">
        <f t="shared" si="6"/>
        <v>7499358.3636124991</v>
      </c>
      <c r="AG38" s="7">
        <f>5095510.011+1195243.09</f>
        <v>6290753.1009999998</v>
      </c>
      <c r="AH38" s="7">
        <v>792614.79261249991</v>
      </c>
      <c r="AI38" s="7"/>
      <c r="AJ38" s="7">
        <v>261544.54</v>
      </c>
      <c r="AK38" s="8">
        <f t="shared" si="7"/>
        <v>7344912.4336124994</v>
      </c>
      <c r="AL38" s="8">
        <f t="shared" si="17"/>
        <v>22214336.000837497</v>
      </c>
      <c r="AM38" s="20">
        <v>6061275.3200000003</v>
      </c>
      <c r="AN38" s="20">
        <v>792378.8</v>
      </c>
      <c r="AO38" s="20">
        <v>0</v>
      </c>
      <c r="AP38" s="20">
        <v>362751.99</v>
      </c>
      <c r="AQ38" s="21">
        <f t="shared" si="8"/>
        <v>7216406.1100000003</v>
      </c>
      <c r="AR38" s="20">
        <v>6061275.3200000003</v>
      </c>
      <c r="AS38" s="20">
        <v>792378.8</v>
      </c>
      <c r="AT38" s="20">
        <v>0</v>
      </c>
      <c r="AU38" s="20">
        <v>362751.99</v>
      </c>
      <c r="AV38" s="21">
        <f t="shared" si="9"/>
        <v>7216406.1100000003</v>
      </c>
      <c r="AW38" s="20">
        <v>6061275.3200000003</v>
      </c>
      <c r="AX38" s="20">
        <v>792378.8</v>
      </c>
      <c r="AY38" s="20">
        <v>0</v>
      </c>
      <c r="AZ38" s="20">
        <v>362751.99</v>
      </c>
      <c r="BA38" s="21">
        <f t="shared" si="10"/>
        <v>7216406.1100000003</v>
      </c>
      <c r="BB38" s="21">
        <f t="shared" si="11"/>
        <v>21649218.330000002</v>
      </c>
      <c r="BC38" s="20">
        <v>1605720.0096</v>
      </c>
      <c r="BD38" s="20">
        <v>210272.8584</v>
      </c>
      <c r="BE38" s="20">
        <v>0</v>
      </c>
      <c r="BF38" s="20">
        <v>95578.572</v>
      </c>
      <c r="BG38" s="21">
        <f t="shared" si="12"/>
        <v>1911571.44</v>
      </c>
      <c r="BH38" s="20">
        <v>100</v>
      </c>
      <c r="BI38" s="20">
        <v>100</v>
      </c>
      <c r="BJ38" s="20">
        <v>0</v>
      </c>
      <c r="BK38" s="20">
        <v>100</v>
      </c>
      <c r="BL38" s="21">
        <f t="shared" si="13"/>
        <v>300</v>
      </c>
      <c r="BM38" s="20">
        <v>100</v>
      </c>
      <c r="BN38" s="20">
        <v>100</v>
      </c>
      <c r="BO38" s="20">
        <v>0</v>
      </c>
      <c r="BP38" s="20">
        <v>100</v>
      </c>
      <c r="BQ38" s="21">
        <f t="shared" si="14"/>
        <v>300</v>
      </c>
      <c r="BR38" s="20">
        <f t="shared" si="15"/>
        <v>1912171.44</v>
      </c>
      <c r="BS38" s="24">
        <f t="shared" si="16"/>
        <v>65719597.671674997</v>
      </c>
    </row>
    <row r="39" spans="1:71" ht="30">
      <c r="A39" s="30">
        <v>4</v>
      </c>
      <c r="B39" s="30" t="s">
        <v>37</v>
      </c>
      <c r="C39" s="30" t="s">
        <v>176</v>
      </c>
      <c r="D39" s="33" t="s">
        <v>177</v>
      </c>
      <c r="E39" s="30">
        <v>9524980</v>
      </c>
      <c r="F39" s="7">
        <v>0</v>
      </c>
      <c r="G39" s="7">
        <v>6049115.2693440011</v>
      </c>
      <c r="H39" s="7"/>
      <c r="I39" s="7"/>
      <c r="J39" s="7">
        <v>4235451.22</v>
      </c>
      <c r="K39" s="10">
        <f t="shared" si="1"/>
        <v>10284566.489344001</v>
      </c>
      <c r="L39" s="7">
        <v>6049115.2693440011</v>
      </c>
      <c r="M39" s="7"/>
      <c r="N39" s="7"/>
      <c r="O39" s="7">
        <v>4235451.22</v>
      </c>
      <c r="P39" s="10">
        <f t="shared" si="2"/>
        <v>10284566.489344001</v>
      </c>
      <c r="Q39" s="7">
        <v>6049115.2693440011</v>
      </c>
      <c r="R39" s="7"/>
      <c r="S39" s="7"/>
      <c r="T39" s="7">
        <v>4235451.22</v>
      </c>
      <c r="U39" s="28">
        <f t="shared" si="3"/>
        <v>10284566.489344001</v>
      </c>
      <c r="V39" s="10">
        <f t="shared" si="4"/>
        <v>30853699.468032002</v>
      </c>
      <c r="W39" s="7">
        <v>6049115.2693440011</v>
      </c>
      <c r="X39" s="7"/>
      <c r="Y39" s="7"/>
      <c r="Z39" s="7">
        <v>4235451.22</v>
      </c>
      <c r="AA39" s="8">
        <f t="shared" si="5"/>
        <v>10284566.489344001</v>
      </c>
      <c r="AB39" s="7">
        <v>6049115.2693440011</v>
      </c>
      <c r="AC39" s="7"/>
      <c r="AD39" s="7"/>
      <c r="AE39" s="7">
        <v>4235451.22</v>
      </c>
      <c r="AF39" s="8">
        <f t="shared" si="6"/>
        <v>10284566.489344001</v>
      </c>
      <c r="AG39" s="7">
        <v>6049115.2693440011</v>
      </c>
      <c r="AH39" s="7"/>
      <c r="AI39" s="7"/>
      <c r="AJ39" s="7">
        <v>4235451.22</v>
      </c>
      <c r="AK39" s="8">
        <f t="shared" si="7"/>
        <v>10284566.489344001</v>
      </c>
      <c r="AL39" s="8">
        <f t="shared" si="17"/>
        <v>30853699.468032002</v>
      </c>
      <c r="AM39" s="20">
        <v>3746737.59</v>
      </c>
      <c r="AN39" s="20">
        <v>0</v>
      </c>
      <c r="AO39" s="20">
        <v>0</v>
      </c>
      <c r="AP39" s="20">
        <v>4235451.22</v>
      </c>
      <c r="AQ39" s="21">
        <f t="shared" si="8"/>
        <v>7982188.8099999996</v>
      </c>
      <c r="AR39" s="20">
        <v>3746737.59</v>
      </c>
      <c r="AS39" s="20">
        <v>0</v>
      </c>
      <c r="AT39" s="20">
        <v>0</v>
      </c>
      <c r="AU39" s="20">
        <v>4235451.22</v>
      </c>
      <c r="AV39" s="21">
        <f t="shared" si="9"/>
        <v>7982188.8099999996</v>
      </c>
      <c r="AW39" s="20">
        <v>3746737.59</v>
      </c>
      <c r="AX39" s="20">
        <v>0</v>
      </c>
      <c r="AY39" s="20">
        <v>0</v>
      </c>
      <c r="AZ39" s="20">
        <v>4235451.22</v>
      </c>
      <c r="BA39" s="21">
        <f t="shared" si="10"/>
        <v>7982188.8099999996</v>
      </c>
      <c r="BB39" s="21">
        <f t="shared" si="11"/>
        <v>23946566.43</v>
      </c>
      <c r="BC39" s="20">
        <v>993778.10030000005</v>
      </c>
      <c r="BD39" s="20">
        <v>0</v>
      </c>
      <c r="BE39" s="20">
        <v>0</v>
      </c>
      <c r="BF39" s="20">
        <v>1120643.3897000002</v>
      </c>
      <c r="BG39" s="21">
        <f t="shared" si="12"/>
        <v>2114421.4900000002</v>
      </c>
      <c r="BH39" s="20">
        <v>100</v>
      </c>
      <c r="BI39" s="20">
        <v>0</v>
      </c>
      <c r="BJ39" s="20">
        <v>0</v>
      </c>
      <c r="BK39" s="20">
        <v>100</v>
      </c>
      <c r="BL39" s="21">
        <f t="shared" si="13"/>
        <v>200</v>
      </c>
      <c r="BM39" s="20">
        <v>100</v>
      </c>
      <c r="BN39" s="20">
        <v>0</v>
      </c>
      <c r="BO39" s="20">
        <v>0</v>
      </c>
      <c r="BP39" s="20">
        <v>100</v>
      </c>
      <c r="BQ39" s="21">
        <f t="shared" si="14"/>
        <v>200</v>
      </c>
      <c r="BR39" s="20">
        <f t="shared" si="15"/>
        <v>2114821.4900000002</v>
      </c>
      <c r="BS39" s="24">
        <f t="shared" si="16"/>
        <v>87768786.856064007</v>
      </c>
    </row>
    <row r="40" spans="1:71" ht="30">
      <c r="A40" s="30">
        <v>11</v>
      </c>
      <c r="B40" s="30" t="s">
        <v>38</v>
      </c>
      <c r="C40" s="30" t="s">
        <v>178</v>
      </c>
      <c r="D40" s="32" t="s">
        <v>179</v>
      </c>
      <c r="E40" s="30">
        <v>4203911</v>
      </c>
      <c r="F40" s="7">
        <v>0</v>
      </c>
      <c r="G40" s="7">
        <v>158553.902496</v>
      </c>
      <c r="H40" s="7">
        <v>527480.9886620834</v>
      </c>
      <c r="I40" s="7"/>
      <c r="J40" s="7">
        <v>140038.67000000001</v>
      </c>
      <c r="K40" s="10">
        <f t="shared" si="1"/>
        <v>826073.5611580835</v>
      </c>
      <c r="L40" s="7">
        <v>158553.902496</v>
      </c>
      <c r="M40" s="7">
        <v>527480.9886620834</v>
      </c>
      <c r="N40" s="7"/>
      <c r="O40" s="7">
        <v>153503.65000000002</v>
      </c>
      <c r="P40" s="10">
        <f t="shared" si="2"/>
        <v>839538.54115808348</v>
      </c>
      <c r="Q40" s="7">
        <v>158553.902496</v>
      </c>
      <c r="R40" s="7">
        <v>527480.9886620834</v>
      </c>
      <c r="S40" s="7"/>
      <c r="T40" s="7">
        <v>164728.33000000002</v>
      </c>
      <c r="U40" s="28">
        <f t="shared" si="3"/>
        <v>850763.22115808353</v>
      </c>
      <c r="V40" s="10">
        <f t="shared" si="4"/>
        <v>2516375.3234742507</v>
      </c>
      <c r="W40" s="7">
        <v>158553.902496</v>
      </c>
      <c r="X40" s="7">
        <v>527480.9886620834</v>
      </c>
      <c r="Y40" s="7"/>
      <c r="Z40" s="7">
        <v>131084.01</v>
      </c>
      <c r="AA40" s="8">
        <f t="shared" si="5"/>
        <v>817118.90115808346</v>
      </c>
      <c r="AB40" s="7">
        <v>158553.902496</v>
      </c>
      <c r="AC40" s="7">
        <v>527480.9886620834</v>
      </c>
      <c r="AD40" s="7"/>
      <c r="AE40" s="7">
        <v>150692.07</v>
      </c>
      <c r="AF40" s="8">
        <f t="shared" si="6"/>
        <v>836726.96115808352</v>
      </c>
      <c r="AG40" s="7">
        <v>158553.902496</v>
      </c>
      <c r="AH40" s="7">
        <v>527480.9886620834</v>
      </c>
      <c r="AI40" s="7"/>
      <c r="AJ40" s="7">
        <v>131084.01</v>
      </c>
      <c r="AK40" s="8">
        <f t="shared" si="7"/>
        <v>817118.90115808346</v>
      </c>
      <c r="AL40" s="8">
        <f t="shared" si="17"/>
        <v>2470964.7634742502</v>
      </c>
      <c r="AM40" s="20">
        <v>307112.44</v>
      </c>
      <c r="AN40" s="20">
        <v>526990.56000000006</v>
      </c>
      <c r="AO40" s="20">
        <v>0</v>
      </c>
      <c r="AP40" s="20">
        <v>152778.9</v>
      </c>
      <c r="AQ40" s="21">
        <f t="shared" si="8"/>
        <v>986881.9</v>
      </c>
      <c r="AR40" s="20">
        <v>307112.44</v>
      </c>
      <c r="AS40" s="20">
        <v>526990.56000000006</v>
      </c>
      <c r="AT40" s="20">
        <v>0</v>
      </c>
      <c r="AU40" s="20">
        <v>152778.9</v>
      </c>
      <c r="AV40" s="21">
        <f t="shared" si="9"/>
        <v>986881.9</v>
      </c>
      <c r="AW40" s="20">
        <v>307112.44</v>
      </c>
      <c r="AX40" s="20">
        <v>526990.56000000006</v>
      </c>
      <c r="AY40" s="20">
        <v>0</v>
      </c>
      <c r="AZ40" s="20">
        <v>152778.9</v>
      </c>
      <c r="BA40" s="21">
        <f t="shared" si="10"/>
        <v>986881.9</v>
      </c>
      <c r="BB40" s="21">
        <f t="shared" si="11"/>
        <v>2960645.7</v>
      </c>
      <c r="BC40" s="20">
        <v>81039.443599999999</v>
      </c>
      <c r="BD40" s="20">
        <v>138551.30679999999</v>
      </c>
      <c r="BE40" s="20">
        <v>0</v>
      </c>
      <c r="BF40" s="20">
        <v>41826.809600000001</v>
      </c>
      <c r="BG40" s="21">
        <f t="shared" si="12"/>
        <v>261417.56</v>
      </c>
      <c r="BH40" s="20">
        <v>100</v>
      </c>
      <c r="BI40" s="20">
        <v>100</v>
      </c>
      <c r="BJ40" s="20">
        <v>0</v>
      </c>
      <c r="BK40" s="20">
        <v>100</v>
      </c>
      <c r="BL40" s="21">
        <f t="shared" si="13"/>
        <v>300</v>
      </c>
      <c r="BM40" s="20">
        <v>100</v>
      </c>
      <c r="BN40" s="20">
        <v>100</v>
      </c>
      <c r="BO40" s="20">
        <v>0</v>
      </c>
      <c r="BP40" s="20">
        <v>100</v>
      </c>
      <c r="BQ40" s="21">
        <f t="shared" si="14"/>
        <v>300</v>
      </c>
      <c r="BR40" s="20">
        <f t="shared" si="15"/>
        <v>262017.56</v>
      </c>
      <c r="BS40" s="24">
        <f t="shared" si="16"/>
        <v>8210003.3469485007</v>
      </c>
    </row>
    <row r="41" spans="1:71" ht="30">
      <c r="A41" s="30">
        <v>40</v>
      </c>
      <c r="B41" s="31" t="s">
        <v>39</v>
      </c>
      <c r="C41" s="31" t="s">
        <v>180</v>
      </c>
      <c r="D41" s="33" t="s">
        <v>181</v>
      </c>
      <c r="E41" s="37">
        <v>4192537</v>
      </c>
      <c r="F41" s="7">
        <v>212179.68000000011</v>
      </c>
      <c r="G41" s="7">
        <v>9859469.8069919981</v>
      </c>
      <c r="H41" s="7">
        <v>1675595.8964166667</v>
      </c>
      <c r="I41" s="7">
        <v>36410.666666666664</v>
      </c>
      <c r="J41" s="7">
        <v>924975.91</v>
      </c>
      <c r="K41" s="10">
        <f t="shared" si="1"/>
        <v>12496452.28007533</v>
      </c>
      <c r="L41" s="7">
        <v>9859469.8069919981</v>
      </c>
      <c r="M41" s="7">
        <v>1675595.8964166667</v>
      </c>
      <c r="N41" s="7">
        <v>36410.666666666664</v>
      </c>
      <c r="O41" s="7">
        <v>1006799.2999999999</v>
      </c>
      <c r="P41" s="10">
        <f t="shared" si="2"/>
        <v>12578275.670075331</v>
      </c>
      <c r="Q41" s="7">
        <v>9859469.8069919981</v>
      </c>
      <c r="R41" s="7">
        <v>1675595.8964166667</v>
      </c>
      <c r="S41" s="7">
        <v>36410.666666666664</v>
      </c>
      <c r="T41" s="7">
        <v>1206607.2599999998</v>
      </c>
      <c r="U41" s="28">
        <f t="shared" si="3"/>
        <v>12778083.63007533</v>
      </c>
      <c r="V41" s="10">
        <f t="shared" si="4"/>
        <v>37852811.580225989</v>
      </c>
      <c r="W41" s="7">
        <v>9859469.8069919981</v>
      </c>
      <c r="X41" s="7">
        <v>1675595.8964166667</v>
      </c>
      <c r="Y41" s="7">
        <v>36410.666666666664</v>
      </c>
      <c r="Z41" s="7">
        <v>882464.5</v>
      </c>
      <c r="AA41" s="8">
        <f t="shared" si="5"/>
        <v>12453940.87007533</v>
      </c>
      <c r="AB41" s="7">
        <v>9859469.8069919981</v>
      </c>
      <c r="AC41" s="7">
        <v>1675595.8964166667</v>
      </c>
      <c r="AD41" s="7">
        <v>36410.666666666664</v>
      </c>
      <c r="AE41" s="7">
        <v>1284198.8800000001</v>
      </c>
      <c r="AF41" s="8">
        <f t="shared" si="6"/>
        <v>12855675.250075331</v>
      </c>
      <c r="AG41" s="7">
        <v>9859469.8069919981</v>
      </c>
      <c r="AH41" s="7">
        <v>1675595.8964166667</v>
      </c>
      <c r="AI41" s="7">
        <v>36410.666666666664</v>
      </c>
      <c r="AJ41" s="7">
        <v>487726.29</v>
      </c>
      <c r="AK41" s="8">
        <f t="shared" si="7"/>
        <v>12059202.660075329</v>
      </c>
      <c r="AL41" s="8">
        <f t="shared" si="17"/>
        <v>37368818.780225992</v>
      </c>
      <c r="AM41" s="20">
        <v>11222262.470000001</v>
      </c>
      <c r="AN41" s="20">
        <v>1681098.94</v>
      </c>
      <c r="AO41" s="20">
        <v>36410.67</v>
      </c>
      <c r="AP41" s="20">
        <v>1047349.29</v>
      </c>
      <c r="AQ41" s="21">
        <f t="shared" si="8"/>
        <v>13987121.370000001</v>
      </c>
      <c r="AR41" s="20">
        <v>11222262.470000001</v>
      </c>
      <c r="AS41" s="20">
        <v>1681098.94</v>
      </c>
      <c r="AT41" s="20">
        <v>36410.67</v>
      </c>
      <c r="AU41" s="20">
        <v>1047349.29</v>
      </c>
      <c r="AV41" s="21">
        <f t="shared" si="9"/>
        <v>13987121.370000001</v>
      </c>
      <c r="AW41" s="20">
        <v>11222262.470000001</v>
      </c>
      <c r="AX41" s="20">
        <v>1681098.94</v>
      </c>
      <c r="AY41" s="20">
        <v>36410.67</v>
      </c>
      <c r="AZ41" s="20">
        <v>1047349.29</v>
      </c>
      <c r="BA41" s="21">
        <f t="shared" si="10"/>
        <v>13987121.370000001</v>
      </c>
      <c r="BB41" s="21">
        <f t="shared" si="11"/>
        <v>41961364.109999999</v>
      </c>
      <c r="BC41" s="20">
        <v>2964066.1920000003</v>
      </c>
      <c r="BD41" s="20">
        <v>444609.92879999999</v>
      </c>
      <c r="BE41" s="20">
        <v>0</v>
      </c>
      <c r="BF41" s="20">
        <v>296406.61920000002</v>
      </c>
      <c r="BG41" s="21">
        <f t="shared" si="12"/>
        <v>3705082.74</v>
      </c>
      <c r="BH41" s="20">
        <v>100</v>
      </c>
      <c r="BI41" s="20">
        <v>100</v>
      </c>
      <c r="BJ41" s="20">
        <v>100</v>
      </c>
      <c r="BK41" s="20">
        <v>100</v>
      </c>
      <c r="BL41" s="21">
        <f t="shared" si="13"/>
        <v>400</v>
      </c>
      <c r="BM41" s="20">
        <v>100</v>
      </c>
      <c r="BN41" s="20">
        <v>100</v>
      </c>
      <c r="BO41" s="20">
        <v>100</v>
      </c>
      <c r="BP41" s="20">
        <v>100</v>
      </c>
      <c r="BQ41" s="21">
        <f t="shared" si="14"/>
        <v>400</v>
      </c>
      <c r="BR41" s="20">
        <f t="shared" si="15"/>
        <v>3705882.74</v>
      </c>
      <c r="BS41" s="24">
        <f t="shared" si="16"/>
        <v>121101056.89045198</v>
      </c>
    </row>
    <row r="42" spans="1:71" ht="14.25" customHeight="1">
      <c r="A42" s="30">
        <v>41</v>
      </c>
      <c r="B42" s="30" t="s">
        <v>40</v>
      </c>
      <c r="C42" s="30" t="s">
        <v>182</v>
      </c>
      <c r="D42" s="33" t="s">
        <v>183</v>
      </c>
      <c r="E42" s="30">
        <v>14908162</v>
      </c>
      <c r="F42" s="7">
        <v>0</v>
      </c>
      <c r="G42" s="7">
        <v>252625.16614800002</v>
      </c>
      <c r="H42" s="7"/>
      <c r="I42" s="7"/>
      <c r="J42" s="7">
        <v>125933.53</v>
      </c>
      <c r="K42" s="10">
        <f t="shared" si="1"/>
        <v>378558.69614800002</v>
      </c>
      <c r="L42" s="7">
        <v>252625.16614800002</v>
      </c>
      <c r="M42" s="7"/>
      <c r="N42" s="7"/>
      <c r="O42" s="7">
        <v>139290.04999999999</v>
      </c>
      <c r="P42" s="10">
        <f t="shared" si="2"/>
        <v>391915.21614799998</v>
      </c>
      <c r="Q42" s="7">
        <f>252625.166148+154834.78</f>
        <v>407459.94614799996</v>
      </c>
      <c r="R42" s="7"/>
      <c r="S42" s="7"/>
      <c r="T42" s="7">
        <v>130765</v>
      </c>
      <c r="U42" s="28">
        <f t="shared" si="3"/>
        <v>538224.94614799996</v>
      </c>
      <c r="V42" s="10">
        <f t="shared" si="4"/>
        <v>1308698.8584439999</v>
      </c>
      <c r="W42" s="7">
        <f>252625.166148+154834.78</f>
        <v>407459.94614799996</v>
      </c>
      <c r="X42" s="7"/>
      <c r="Y42" s="7"/>
      <c r="Z42" s="7">
        <v>126484.31</v>
      </c>
      <c r="AA42" s="8">
        <f t="shared" si="5"/>
        <v>533944.25614800001</v>
      </c>
      <c r="AB42" s="7">
        <f>252625.166148+154834.78</f>
        <v>407459.94614799996</v>
      </c>
      <c r="AC42" s="7"/>
      <c r="AD42" s="7"/>
      <c r="AE42" s="7">
        <v>150447.59</v>
      </c>
      <c r="AF42" s="8">
        <f t="shared" si="6"/>
        <v>557907.53614799993</v>
      </c>
      <c r="AG42" s="7">
        <f>252625.166148+154834.78</f>
        <v>407459.94614799996</v>
      </c>
      <c r="AH42" s="7"/>
      <c r="AI42" s="7"/>
      <c r="AJ42" s="7">
        <v>98746.77</v>
      </c>
      <c r="AK42" s="8">
        <f t="shared" si="7"/>
        <v>506206.71614799998</v>
      </c>
      <c r="AL42" s="8">
        <f t="shared" si="17"/>
        <v>1598058.5084439998</v>
      </c>
      <c r="AM42" s="20">
        <v>511744.4</v>
      </c>
      <c r="AN42" s="20">
        <v>0</v>
      </c>
      <c r="AO42" s="20">
        <v>0</v>
      </c>
      <c r="AP42" s="20">
        <v>131996.19</v>
      </c>
      <c r="AQ42" s="21">
        <f t="shared" si="8"/>
        <v>643740.59000000008</v>
      </c>
      <c r="AR42" s="20">
        <v>511744.4</v>
      </c>
      <c r="AS42" s="20">
        <v>0</v>
      </c>
      <c r="AT42" s="20">
        <v>0</v>
      </c>
      <c r="AU42" s="20">
        <v>131996.19</v>
      </c>
      <c r="AV42" s="21">
        <f t="shared" si="9"/>
        <v>643740.59000000008</v>
      </c>
      <c r="AW42" s="20">
        <v>511744.4</v>
      </c>
      <c r="AX42" s="20">
        <v>0</v>
      </c>
      <c r="AY42" s="20">
        <v>0</v>
      </c>
      <c r="AZ42" s="20">
        <v>131996.19</v>
      </c>
      <c r="BA42" s="21">
        <f t="shared" si="10"/>
        <v>643740.59000000008</v>
      </c>
      <c r="BB42" s="21">
        <f t="shared" si="11"/>
        <v>1931221.7700000003</v>
      </c>
      <c r="BC42" s="20">
        <v>134712.3958</v>
      </c>
      <c r="BD42" s="20">
        <v>0</v>
      </c>
      <c r="BE42" s="20">
        <v>0</v>
      </c>
      <c r="BF42" s="20">
        <v>35809.624199999998</v>
      </c>
      <c r="BG42" s="21">
        <f t="shared" si="12"/>
        <v>170522.02</v>
      </c>
      <c r="BH42" s="20">
        <v>100</v>
      </c>
      <c r="BI42" s="20">
        <v>0</v>
      </c>
      <c r="BJ42" s="20">
        <v>0</v>
      </c>
      <c r="BK42" s="20">
        <v>100</v>
      </c>
      <c r="BL42" s="21">
        <f t="shared" si="13"/>
        <v>200</v>
      </c>
      <c r="BM42" s="20">
        <v>100</v>
      </c>
      <c r="BN42" s="20">
        <v>0</v>
      </c>
      <c r="BO42" s="20">
        <v>0</v>
      </c>
      <c r="BP42" s="20">
        <v>100</v>
      </c>
      <c r="BQ42" s="21">
        <f t="shared" si="14"/>
        <v>200</v>
      </c>
      <c r="BR42" s="20">
        <f t="shared" si="15"/>
        <v>170922.02</v>
      </c>
      <c r="BS42" s="24">
        <f t="shared" si="16"/>
        <v>5008901.1568879997</v>
      </c>
    </row>
    <row r="43" spans="1:71">
      <c r="A43" s="30">
        <v>45</v>
      </c>
      <c r="B43" s="30" t="s">
        <v>41</v>
      </c>
      <c r="C43" s="30" t="s">
        <v>184</v>
      </c>
      <c r="D43" s="33" t="s">
        <v>185</v>
      </c>
      <c r="E43" s="30">
        <v>5854268</v>
      </c>
      <c r="F43" s="7">
        <v>15509.470000000001</v>
      </c>
      <c r="G43" s="7">
        <v>184905.48169799999</v>
      </c>
      <c r="H43" s="7"/>
      <c r="I43" s="7">
        <v>182053.33333333334</v>
      </c>
      <c r="J43" s="7">
        <v>59539.92</v>
      </c>
      <c r="K43" s="10">
        <f t="shared" si="1"/>
        <v>426498.73503133334</v>
      </c>
      <c r="L43" s="7">
        <v>184905.48169799999</v>
      </c>
      <c r="M43" s="7"/>
      <c r="N43" s="7">
        <v>182053.33333333334</v>
      </c>
      <c r="O43" s="7">
        <v>104483.21000000002</v>
      </c>
      <c r="P43" s="10">
        <f t="shared" si="2"/>
        <v>471442.02503133338</v>
      </c>
      <c r="Q43" s="7">
        <v>184905.48169799999</v>
      </c>
      <c r="R43" s="7"/>
      <c r="S43" s="7">
        <v>182053.33333333334</v>
      </c>
      <c r="T43" s="7">
        <v>102172.77</v>
      </c>
      <c r="U43" s="28">
        <f t="shared" si="3"/>
        <v>469131.58503133338</v>
      </c>
      <c r="V43" s="10">
        <f t="shared" si="4"/>
        <v>1367072.345094</v>
      </c>
      <c r="W43" s="7">
        <v>184905.48169799999</v>
      </c>
      <c r="X43" s="7"/>
      <c r="Y43" s="7">
        <v>182053.33333333334</v>
      </c>
      <c r="Z43" s="7">
        <v>78460.12</v>
      </c>
      <c r="AA43" s="8">
        <f t="shared" si="5"/>
        <v>445418.93503133336</v>
      </c>
      <c r="AB43" s="7">
        <v>184905.48169799999</v>
      </c>
      <c r="AC43" s="7"/>
      <c r="AD43" s="7">
        <v>182053.33333333334</v>
      </c>
      <c r="AE43" s="7">
        <v>108892.73000000001</v>
      </c>
      <c r="AF43" s="8">
        <f t="shared" si="6"/>
        <v>475851.54503133334</v>
      </c>
      <c r="AG43" s="7">
        <v>184905.48169799999</v>
      </c>
      <c r="AH43" s="7"/>
      <c r="AI43" s="7">
        <v>182053.33333333334</v>
      </c>
      <c r="AJ43" s="7">
        <v>31769.599999999999</v>
      </c>
      <c r="AK43" s="8">
        <f t="shared" si="7"/>
        <v>398728.41503133334</v>
      </c>
      <c r="AL43" s="8">
        <f t="shared" si="17"/>
        <v>1319998.895094</v>
      </c>
      <c r="AM43" s="20">
        <v>335863.73</v>
      </c>
      <c r="AN43" s="20"/>
      <c r="AO43" s="20">
        <v>349542.39999999997</v>
      </c>
      <c r="AP43" s="20">
        <v>88731.97</v>
      </c>
      <c r="AQ43" s="21">
        <f t="shared" si="8"/>
        <v>774138.09999999986</v>
      </c>
      <c r="AR43" s="20">
        <v>335863.73</v>
      </c>
      <c r="AS43" s="20"/>
      <c r="AT43" s="20">
        <v>349542.40000000002</v>
      </c>
      <c r="AU43" s="20">
        <v>88731.97</v>
      </c>
      <c r="AV43" s="21">
        <f t="shared" si="9"/>
        <v>774138.1</v>
      </c>
      <c r="AW43" s="20">
        <v>335863.73</v>
      </c>
      <c r="AX43" s="20"/>
      <c r="AY43" s="20">
        <v>349542.39999999997</v>
      </c>
      <c r="AZ43" s="20">
        <v>88731.97</v>
      </c>
      <c r="BA43" s="21">
        <f t="shared" si="10"/>
        <v>774138.09999999986</v>
      </c>
      <c r="BB43" s="21">
        <f t="shared" si="11"/>
        <v>2322414.2999999998</v>
      </c>
      <c r="BC43" s="20">
        <v>88177.231899999999</v>
      </c>
      <c r="BD43" s="20"/>
      <c r="BE43" s="20">
        <v>92278.498500000002</v>
      </c>
      <c r="BF43" s="20">
        <v>24607.599599999998</v>
      </c>
      <c r="BG43" s="21">
        <f t="shared" si="12"/>
        <v>205063.33</v>
      </c>
      <c r="BH43" s="20">
        <v>100</v>
      </c>
      <c r="BI43" s="20"/>
      <c r="BJ43" s="20">
        <v>100</v>
      </c>
      <c r="BK43" s="20">
        <v>100</v>
      </c>
      <c r="BL43" s="21">
        <f t="shared" si="13"/>
        <v>300</v>
      </c>
      <c r="BM43" s="20">
        <v>100</v>
      </c>
      <c r="BN43" s="20"/>
      <c r="BO43" s="20">
        <v>100</v>
      </c>
      <c r="BP43" s="20">
        <v>100</v>
      </c>
      <c r="BQ43" s="21">
        <f t="shared" si="14"/>
        <v>300</v>
      </c>
      <c r="BR43" s="20">
        <f t="shared" si="15"/>
        <v>205663.33</v>
      </c>
      <c r="BS43" s="24">
        <f t="shared" si="16"/>
        <v>5230658.3401879994</v>
      </c>
    </row>
    <row r="44" spans="1:71">
      <c r="A44" s="30">
        <v>42</v>
      </c>
      <c r="B44" s="30" t="s">
        <v>42</v>
      </c>
      <c r="C44" s="30" t="s">
        <v>186</v>
      </c>
      <c r="D44" s="33" t="s">
        <v>187</v>
      </c>
      <c r="E44" s="30">
        <v>21101334</v>
      </c>
      <c r="F44" s="7">
        <v>1655.8500000000022</v>
      </c>
      <c r="G44" s="7">
        <v>0</v>
      </c>
      <c r="H44" s="7">
        <v>1477324.8</v>
      </c>
      <c r="I44" s="7"/>
      <c r="J44" s="7">
        <v>21494.48</v>
      </c>
      <c r="K44" s="10">
        <f t="shared" si="1"/>
        <v>1498819.28</v>
      </c>
      <c r="L44" s="7">
        <v>0</v>
      </c>
      <c r="M44" s="7">
        <v>1477324.8</v>
      </c>
      <c r="N44" s="7"/>
      <c r="O44" s="7">
        <v>24565.119999999999</v>
      </c>
      <c r="P44" s="10">
        <f t="shared" si="2"/>
        <v>1501889.9200000002</v>
      </c>
      <c r="Q44" s="7">
        <v>0</v>
      </c>
      <c r="R44" s="7">
        <v>1477324.8</v>
      </c>
      <c r="S44" s="7"/>
      <c r="T44" s="7">
        <v>29554.91</v>
      </c>
      <c r="U44" s="28">
        <f t="shared" si="3"/>
        <v>1506879.71</v>
      </c>
      <c r="V44" s="10">
        <f t="shared" si="4"/>
        <v>4507588.91</v>
      </c>
      <c r="W44" s="7">
        <v>0</v>
      </c>
      <c r="X44" s="7">
        <v>1477324.8</v>
      </c>
      <c r="Y44" s="7"/>
      <c r="Z44" s="7">
        <v>30706.399999999998</v>
      </c>
      <c r="AA44" s="8">
        <f t="shared" si="5"/>
        <v>1508031.2</v>
      </c>
      <c r="AB44" s="7">
        <v>0</v>
      </c>
      <c r="AC44" s="7">
        <v>1477324.8</v>
      </c>
      <c r="AD44" s="7"/>
      <c r="AE44" s="7">
        <v>26868.1</v>
      </c>
      <c r="AF44" s="8">
        <f t="shared" si="6"/>
        <v>1504192.9000000001</v>
      </c>
      <c r="AG44" s="7">
        <v>0</v>
      </c>
      <c r="AH44" s="7">
        <v>1477324.8</v>
      </c>
      <c r="AI44" s="7"/>
      <c r="AJ44" s="7">
        <v>18876.689999999999</v>
      </c>
      <c r="AK44" s="8">
        <f t="shared" si="7"/>
        <v>1496201.49</v>
      </c>
      <c r="AL44" s="8">
        <f t="shared" si="17"/>
        <v>4508425.59</v>
      </c>
      <c r="AM44" s="20">
        <v>0</v>
      </c>
      <c r="AN44" s="20">
        <v>1477459.02</v>
      </c>
      <c r="AO44" s="20">
        <v>0</v>
      </c>
      <c r="AP44" s="20">
        <v>25204.84</v>
      </c>
      <c r="AQ44" s="21">
        <f t="shared" si="8"/>
        <v>1502663.86</v>
      </c>
      <c r="AR44" s="20">
        <v>0</v>
      </c>
      <c r="AS44" s="20">
        <v>1477459.02</v>
      </c>
      <c r="AT44" s="20">
        <v>0</v>
      </c>
      <c r="AU44" s="20">
        <v>25204.84</v>
      </c>
      <c r="AV44" s="21">
        <f t="shared" si="9"/>
        <v>1502663.86</v>
      </c>
      <c r="AW44" s="20">
        <v>0</v>
      </c>
      <c r="AX44" s="20">
        <v>1477459.02</v>
      </c>
      <c r="AY44" s="20">
        <v>0</v>
      </c>
      <c r="AZ44" s="20">
        <v>25204.84</v>
      </c>
      <c r="BA44" s="21">
        <f t="shared" si="10"/>
        <v>1502663.86</v>
      </c>
      <c r="BB44" s="21">
        <f t="shared" si="11"/>
        <v>4507991.58</v>
      </c>
      <c r="BC44" s="20">
        <v>0</v>
      </c>
      <c r="BD44" s="20">
        <v>390083.41399999999</v>
      </c>
      <c r="BE44" s="20">
        <v>0</v>
      </c>
      <c r="BF44" s="20">
        <v>7960.8859999999995</v>
      </c>
      <c r="BG44" s="21">
        <f t="shared" si="12"/>
        <v>398044.3</v>
      </c>
      <c r="BH44" s="20">
        <v>0</v>
      </c>
      <c r="BI44" s="20">
        <v>100</v>
      </c>
      <c r="BJ44" s="20">
        <v>0</v>
      </c>
      <c r="BK44" s="20">
        <v>100</v>
      </c>
      <c r="BL44" s="21">
        <f t="shared" si="13"/>
        <v>200</v>
      </c>
      <c r="BM44" s="20">
        <v>0</v>
      </c>
      <c r="BN44" s="20">
        <v>100</v>
      </c>
      <c r="BO44" s="20">
        <v>0</v>
      </c>
      <c r="BP44" s="20">
        <v>100</v>
      </c>
      <c r="BQ44" s="21">
        <f t="shared" si="14"/>
        <v>200</v>
      </c>
      <c r="BR44" s="20">
        <f t="shared" si="15"/>
        <v>398444.3</v>
      </c>
      <c r="BS44" s="24">
        <f t="shared" si="16"/>
        <v>13924106.23</v>
      </c>
    </row>
    <row r="45" spans="1:71">
      <c r="A45" s="30">
        <v>46</v>
      </c>
      <c r="B45" s="31" t="s">
        <v>43</v>
      </c>
      <c r="C45" s="31" t="s">
        <v>188</v>
      </c>
      <c r="D45" s="33" t="s">
        <v>189</v>
      </c>
      <c r="E45" s="30">
        <v>14009050</v>
      </c>
      <c r="F45" s="7">
        <v>0</v>
      </c>
      <c r="G45" s="7">
        <v>635264.25046000001</v>
      </c>
      <c r="H45" s="7"/>
      <c r="I45" s="7"/>
      <c r="J45" s="7">
        <v>206003.81</v>
      </c>
      <c r="K45" s="10">
        <f t="shared" si="1"/>
        <v>841268.06046000007</v>
      </c>
      <c r="L45" s="7">
        <v>635264.25046000001</v>
      </c>
      <c r="M45" s="7"/>
      <c r="N45" s="7"/>
      <c r="O45" s="7">
        <v>206003.81</v>
      </c>
      <c r="P45" s="10">
        <f t="shared" si="2"/>
        <v>841268.06046000007</v>
      </c>
      <c r="Q45" s="7">
        <v>635264.25046000001</v>
      </c>
      <c r="R45" s="7"/>
      <c r="S45" s="7"/>
      <c r="T45" s="7">
        <v>222089.5</v>
      </c>
      <c r="U45" s="28">
        <f t="shared" si="3"/>
        <v>857353.75046000001</v>
      </c>
      <c r="V45" s="10">
        <f t="shared" si="4"/>
        <v>2539889.8713800004</v>
      </c>
      <c r="W45" s="7">
        <v>635264.25046000001</v>
      </c>
      <c r="X45" s="7"/>
      <c r="Y45" s="7"/>
      <c r="Z45" s="7">
        <v>206003.81</v>
      </c>
      <c r="AA45" s="8">
        <f t="shared" si="5"/>
        <v>841268.06046000007</v>
      </c>
      <c r="AB45" s="7">
        <v>635264.25046000001</v>
      </c>
      <c r="AC45" s="7"/>
      <c r="AD45" s="7"/>
      <c r="AE45" s="7">
        <v>227194.61</v>
      </c>
      <c r="AF45" s="8">
        <f t="shared" si="6"/>
        <v>862458.86046</v>
      </c>
      <c r="AG45" s="7">
        <v>635264.25046000001</v>
      </c>
      <c r="AH45" s="7"/>
      <c r="AI45" s="7"/>
      <c r="AJ45" s="7">
        <v>206003.81</v>
      </c>
      <c r="AK45" s="8">
        <f t="shared" si="7"/>
        <v>841268.06046000007</v>
      </c>
      <c r="AL45" s="8">
        <f t="shared" si="17"/>
        <v>2544994.9813799998</v>
      </c>
      <c r="AM45" s="20">
        <v>1104104.8500000001</v>
      </c>
      <c r="AN45" s="20">
        <v>0</v>
      </c>
      <c r="AO45" s="20">
        <v>0</v>
      </c>
      <c r="AP45" s="20">
        <v>206003.81</v>
      </c>
      <c r="AQ45" s="21">
        <f t="shared" si="8"/>
        <v>1310108.6600000001</v>
      </c>
      <c r="AR45" s="20">
        <v>1104104.8500000001</v>
      </c>
      <c r="AS45" s="20">
        <v>0</v>
      </c>
      <c r="AT45" s="20">
        <v>0</v>
      </c>
      <c r="AU45" s="20">
        <v>206003.81</v>
      </c>
      <c r="AV45" s="21">
        <f t="shared" si="9"/>
        <v>1310108.6600000001</v>
      </c>
      <c r="AW45" s="20">
        <v>1104104.8500000001</v>
      </c>
      <c r="AX45" s="20">
        <v>0</v>
      </c>
      <c r="AY45" s="20">
        <v>0</v>
      </c>
      <c r="AZ45" s="20">
        <v>206003.81</v>
      </c>
      <c r="BA45" s="21">
        <f t="shared" si="10"/>
        <v>1310108.6600000001</v>
      </c>
      <c r="BB45" s="21">
        <f t="shared" si="11"/>
        <v>3930325.9800000004</v>
      </c>
      <c r="BC45" s="20">
        <v>291511.81919999997</v>
      </c>
      <c r="BD45" s="20">
        <v>0</v>
      </c>
      <c r="BE45" s="20">
        <v>0</v>
      </c>
      <c r="BF45" s="20">
        <v>55526.060799999999</v>
      </c>
      <c r="BG45" s="21">
        <f t="shared" si="12"/>
        <v>347037.87999999995</v>
      </c>
      <c r="BH45" s="20">
        <v>100</v>
      </c>
      <c r="BI45" s="20">
        <v>0</v>
      </c>
      <c r="BJ45" s="20">
        <v>0</v>
      </c>
      <c r="BK45" s="20">
        <v>100</v>
      </c>
      <c r="BL45" s="21">
        <f t="shared" si="13"/>
        <v>200</v>
      </c>
      <c r="BM45" s="20">
        <v>100</v>
      </c>
      <c r="BN45" s="20">
        <v>0</v>
      </c>
      <c r="BO45" s="20">
        <v>0</v>
      </c>
      <c r="BP45" s="20">
        <v>100</v>
      </c>
      <c r="BQ45" s="21">
        <f t="shared" si="14"/>
        <v>200</v>
      </c>
      <c r="BR45" s="20">
        <f t="shared" si="15"/>
        <v>347437.87999999995</v>
      </c>
      <c r="BS45" s="24">
        <f t="shared" si="16"/>
        <v>9362648.7127600014</v>
      </c>
    </row>
    <row r="46" spans="1:71">
      <c r="A46" s="30">
        <v>47</v>
      </c>
      <c r="B46" s="31" t="s">
        <v>44</v>
      </c>
      <c r="C46" s="31" t="s">
        <v>190</v>
      </c>
      <c r="D46" s="33" t="s">
        <v>191</v>
      </c>
      <c r="E46" s="30">
        <v>8422035</v>
      </c>
      <c r="F46" s="7">
        <v>0</v>
      </c>
      <c r="G46" s="7">
        <v>972414.89312000002</v>
      </c>
      <c r="H46" s="7"/>
      <c r="I46" s="7"/>
      <c r="J46" s="7">
        <v>354602.23</v>
      </c>
      <c r="K46" s="10">
        <f t="shared" si="1"/>
        <v>1327017.1231200001</v>
      </c>
      <c r="L46" s="7">
        <v>972414.89312000002</v>
      </c>
      <c r="M46" s="7"/>
      <c r="N46" s="7"/>
      <c r="O46" s="7">
        <v>370406.77</v>
      </c>
      <c r="P46" s="10">
        <f t="shared" si="2"/>
        <v>1342821.6631200002</v>
      </c>
      <c r="Q46" s="7">
        <f>972414.89312+243103.72</f>
        <v>1215518.6131200001</v>
      </c>
      <c r="R46" s="7"/>
      <c r="S46" s="7"/>
      <c r="T46" s="7">
        <v>477487.85</v>
      </c>
      <c r="U46" s="28">
        <f t="shared" si="3"/>
        <v>1693006.46312</v>
      </c>
      <c r="V46" s="10">
        <f t="shared" si="4"/>
        <v>4362845.2493600007</v>
      </c>
      <c r="W46" s="7">
        <f>972414.89+243103.72</f>
        <v>1215518.6100000001</v>
      </c>
      <c r="X46" s="7"/>
      <c r="Y46" s="7"/>
      <c r="Z46" s="7">
        <v>356617.45</v>
      </c>
      <c r="AA46" s="8">
        <f t="shared" si="5"/>
        <v>1572136.06</v>
      </c>
      <c r="AB46" s="7">
        <f>972414.89312+243103.72</f>
        <v>1215518.6131200001</v>
      </c>
      <c r="AC46" s="7"/>
      <c r="AD46" s="7"/>
      <c r="AE46" s="7">
        <v>492953.04000000004</v>
      </c>
      <c r="AF46" s="8">
        <f t="shared" si="6"/>
        <v>1708471.6531200001</v>
      </c>
      <c r="AG46" s="7">
        <f>972414.89312+243103.72</f>
        <v>1215518.6131200001</v>
      </c>
      <c r="AH46" s="7"/>
      <c r="AI46" s="7"/>
      <c r="AJ46" s="7">
        <v>271467.07</v>
      </c>
      <c r="AK46" s="8">
        <f t="shared" si="7"/>
        <v>1486985.6831200002</v>
      </c>
      <c r="AL46" s="8">
        <f t="shared" si="17"/>
        <v>4767593.3962400006</v>
      </c>
      <c r="AM46" s="20">
        <v>3943722.29</v>
      </c>
      <c r="AN46" s="20">
        <v>0</v>
      </c>
      <c r="AO46" s="20">
        <v>0</v>
      </c>
      <c r="AP46" s="20">
        <v>400159.71</v>
      </c>
      <c r="AQ46" s="21">
        <f t="shared" si="8"/>
        <v>4343882</v>
      </c>
      <c r="AR46" s="20">
        <v>3943722.29</v>
      </c>
      <c r="AS46" s="20">
        <v>0</v>
      </c>
      <c r="AT46" s="20">
        <v>0</v>
      </c>
      <c r="AU46" s="20">
        <v>400159.71</v>
      </c>
      <c r="AV46" s="21">
        <f t="shared" si="9"/>
        <v>4343882</v>
      </c>
      <c r="AW46" s="20">
        <v>3943722.29</v>
      </c>
      <c r="AX46" s="20">
        <v>0</v>
      </c>
      <c r="AY46" s="20">
        <v>0</v>
      </c>
      <c r="AZ46" s="20">
        <v>400159.71</v>
      </c>
      <c r="BA46" s="21">
        <f t="shared" si="10"/>
        <v>4343882</v>
      </c>
      <c r="BB46" s="21">
        <f t="shared" si="11"/>
        <v>13031646</v>
      </c>
      <c r="BC46" s="20">
        <v>1047101.9741</v>
      </c>
      <c r="BD46" s="20">
        <v>0</v>
      </c>
      <c r="BE46" s="20">
        <v>0</v>
      </c>
      <c r="BF46" s="20">
        <v>103559.5359</v>
      </c>
      <c r="BG46" s="21">
        <f t="shared" si="12"/>
        <v>1150661.51</v>
      </c>
      <c r="BH46" s="20">
        <v>100</v>
      </c>
      <c r="BI46" s="20">
        <v>0</v>
      </c>
      <c r="BJ46" s="20">
        <v>0</v>
      </c>
      <c r="BK46" s="20">
        <v>100</v>
      </c>
      <c r="BL46" s="21">
        <f t="shared" si="13"/>
        <v>200</v>
      </c>
      <c r="BM46" s="20">
        <v>100</v>
      </c>
      <c r="BN46" s="20">
        <v>0</v>
      </c>
      <c r="BO46" s="20">
        <v>0</v>
      </c>
      <c r="BP46" s="20">
        <v>100</v>
      </c>
      <c r="BQ46" s="21">
        <f t="shared" si="14"/>
        <v>200</v>
      </c>
      <c r="BR46" s="20">
        <f t="shared" si="15"/>
        <v>1151061.51</v>
      </c>
      <c r="BS46" s="24">
        <f t="shared" si="16"/>
        <v>23313146.155600004</v>
      </c>
    </row>
    <row r="47" spans="1:71" ht="14.25" customHeight="1">
      <c r="A47" s="30">
        <v>49</v>
      </c>
      <c r="B47" s="30" t="s">
        <v>45</v>
      </c>
      <c r="C47" s="30" t="s">
        <v>194</v>
      </c>
      <c r="D47" s="33" t="s">
        <v>195</v>
      </c>
      <c r="E47" s="30">
        <v>15413404</v>
      </c>
      <c r="F47" s="7">
        <v>0</v>
      </c>
      <c r="G47" s="7">
        <v>32024.75</v>
      </c>
      <c r="H47" s="7"/>
      <c r="I47" s="7"/>
      <c r="J47" s="7">
        <v>565870.61</v>
      </c>
      <c r="K47" s="10">
        <f t="shared" si="1"/>
        <v>597895.36</v>
      </c>
      <c r="L47" s="7">
        <v>32024.75</v>
      </c>
      <c r="M47" s="7"/>
      <c r="N47" s="7"/>
      <c r="O47" s="7">
        <v>537642.88</v>
      </c>
      <c r="P47" s="10">
        <f t="shared" si="2"/>
        <v>569667.63</v>
      </c>
      <c r="Q47" s="7">
        <v>22417.324999999997</v>
      </c>
      <c r="R47" s="7"/>
      <c r="S47" s="7"/>
      <c r="T47" s="7">
        <v>729101.01</v>
      </c>
      <c r="U47" s="28">
        <f t="shared" si="3"/>
        <v>751518.33499999996</v>
      </c>
      <c r="V47" s="10">
        <f t="shared" si="4"/>
        <v>1919081.325</v>
      </c>
      <c r="W47" s="7">
        <v>22417.324999999997</v>
      </c>
      <c r="X47" s="7"/>
      <c r="Y47" s="7"/>
      <c r="Z47" s="7">
        <v>559494.17000000004</v>
      </c>
      <c r="AA47" s="8">
        <f t="shared" si="5"/>
        <v>581911.495</v>
      </c>
      <c r="AB47" s="7">
        <v>22417.324999999997</v>
      </c>
      <c r="AC47" s="7"/>
      <c r="AD47" s="7"/>
      <c r="AE47" s="7">
        <v>643986.05999999994</v>
      </c>
      <c r="AF47" s="8">
        <f t="shared" si="6"/>
        <v>666403.38499999989</v>
      </c>
      <c r="AG47" s="7">
        <v>22417.324999999997</v>
      </c>
      <c r="AH47" s="7"/>
      <c r="AI47" s="7"/>
      <c r="AJ47" s="7">
        <v>420577.58</v>
      </c>
      <c r="AK47" s="8">
        <f t="shared" si="7"/>
        <v>442994.90500000003</v>
      </c>
      <c r="AL47" s="8">
        <f t="shared" si="17"/>
        <v>1691309.7849999999</v>
      </c>
      <c r="AM47" s="20">
        <v>228336.65</v>
      </c>
      <c r="AN47" s="20">
        <v>0</v>
      </c>
      <c r="AO47" s="20">
        <v>0</v>
      </c>
      <c r="AP47" s="20">
        <v>611620.18000000005</v>
      </c>
      <c r="AQ47" s="21">
        <f t="shared" si="8"/>
        <v>839956.83000000007</v>
      </c>
      <c r="AR47" s="20">
        <v>228336.65</v>
      </c>
      <c r="AS47" s="20">
        <v>0</v>
      </c>
      <c r="AT47" s="20">
        <v>0</v>
      </c>
      <c r="AU47" s="20">
        <v>611620.18000000005</v>
      </c>
      <c r="AV47" s="21">
        <f t="shared" si="9"/>
        <v>839956.83000000007</v>
      </c>
      <c r="AW47" s="20">
        <v>228336.65</v>
      </c>
      <c r="AX47" s="20">
        <v>0</v>
      </c>
      <c r="AY47" s="20">
        <v>0</v>
      </c>
      <c r="AZ47" s="20">
        <v>611620.18000000005</v>
      </c>
      <c r="BA47" s="21">
        <f t="shared" si="10"/>
        <v>839956.83000000007</v>
      </c>
      <c r="BB47" s="21">
        <f t="shared" si="11"/>
        <v>2519870.4900000002</v>
      </c>
      <c r="BC47" s="20">
        <v>60074.519400000005</v>
      </c>
      <c r="BD47" s="20">
        <v>0</v>
      </c>
      <c r="BE47" s="20">
        <v>0</v>
      </c>
      <c r="BF47" s="20">
        <v>162423.70060000001</v>
      </c>
      <c r="BG47" s="21">
        <f t="shared" si="12"/>
        <v>222498.22000000003</v>
      </c>
      <c r="BH47" s="20">
        <v>100</v>
      </c>
      <c r="BI47" s="20">
        <v>0</v>
      </c>
      <c r="BJ47" s="20">
        <v>0</v>
      </c>
      <c r="BK47" s="20">
        <v>100</v>
      </c>
      <c r="BL47" s="21">
        <f t="shared" si="13"/>
        <v>200</v>
      </c>
      <c r="BM47" s="20">
        <v>100</v>
      </c>
      <c r="BN47" s="20">
        <v>0</v>
      </c>
      <c r="BO47" s="20">
        <v>0</v>
      </c>
      <c r="BP47" s="20">
        <v>100</v>
      </c>
      <c r="BQ47" s="21">
        <f t="shared" si="14"/>
        <v>200</v>
      </c>
      <c r="BR47" s="20">
        <f t="shared" si="15"/>
        <v>222898.22000000003</v>
      </c>
      <c r="BS47" s="24">
        <f t="shared" si="16"/>
        <v>6353159.8199999994</v>
      </c>
    </row>
    <row r="48" spans="1:71">
      <c r="A48" s="30">
        <v>51</v>
      </c>
      <c r="B48" s="30" t="s">
        <v>46</v>
      </c>
      <c r="C48" s="30" t="s">
        <v>196</v>
      </c>
      <c r="D48" s="33" t="s">
        <v>197</v>
      </c>
      <c r="E48" s="38">
        <v>5919324</v>
      </c>
      <c r="F48" s="7">
        <v>0</v>
      </c>
      <c r="G48" s="7">
        <v>932957.88284999994</v>
      </c>
      <c r="H48" s="7">
        <v>75354.68266666666</v>
      </c>
      <c r="I48" s="7"/>
      <c r="J48" s="7">
        <v>5708.02</v>
      </c>
      <c r="K48" s="10">
        <f t="shared" si="1"/>
        <v>1014020.5855166666</v>
      </c>
      <c r="L48" s="7">
        <f>932957.88285+124000</f>
        <v>1056957.8828500002</v>
      </c>
      <c r="M48" s="7">
        <v>75354.68266666666</v>
      </c>
      <c r="N48" s="7"/>
      <c r="O48" s="7">
        <v>8584.9600000000009</v>
      </c>
      <c r="P48" s="10">
        <f t="shared" si="2"/>
        <v>1140897.5255166667</v>
      </c>
      <c r="Q48" s="7">
        <f>932957.88285-124000+399839.09</f>
        <v>1208796.97285</v>
      </c>
      <c r="R48" s="7">
        <v>75354.68266666666</v>
      </c>
      <c r="S48" s="7"/>
      <c r="T48" s="7">
        <v>6325.76</v>
      </c>
      <c r="U48" s="28">
        <f t="shared" si="3"/>
        <v>1290477.4155166666</v>
      </c>
      <c r="V48" s="10">
        <f t="shared" si="4"/>
        <v>3445395.5265500001</v>
      </c>
      <c r="W48" s="7">
        <v>932957.88285000005</v>
      </c>
      <c r="X48" s="7">
        <v>75354.68266666666</v>
      </c>
      <c r="Y48" s="7"/>
      <c r="Z48" s="7">
        <v>8133.1200000000008</v>
      </c>
      <c r="AA48" s="8">
        <f t="shared" si="5"/>
        <v>1016445.6855166667</v>
      </c>
      <c r="AB48" s="7">
        <v>932957.88285000005</v>
      </c>
      <c r="AC48" s="7">
        <v>75354.68266666666</v>
      </c>
      <c r="AD48" s="7"/>
      <c r="AE48" s="7">
        <v>7681.2800000000007</v>
      </c>
      <c r="AF48" s="8">
        <f t="shared" si="6"/>
        <v>1015993.8455166668</v>
      </c>
      <c r="AG48" s="7">
        <f>932957.88285+399839.09</f>
        <v>1332796.97285</v>
      </c>
      <c r="AH48" s="7">
        <v>75354.68266666666</v>
      </c>
      <c r="AI48" s="7"/>
      <c r="AJ48" s="7">
        <v>5708.02</v>
      </c>
      <c r="AK48" s="8">
        <f t="shared" si="7"/>
        <v>1413859.6755166666</v>
      </c>
      <c r="AL48" s="8">
        <f t="shared" si="17"/>
        <v>3446299.2065500002</v>
      </c>
      <c r="AM48" s="20">
        <v>1659032.97</v>
      </c>
      <c r="AN48" s="20">
        <v>0</v>
      </c>
      <c r="AO48" s="20">
        <v>0</v>
      </c>
      <c r="AP48" s="20">
        <v>6476.37</v>
      </c>
      <c r="AQ48" s="21">
        <f t="shared" si="8"/>
        <v>1665509.34</v>
      </c>
      <c r="AR48" s="20">
        <v>1659032.97</v>
      </c>
      <c r="AS48" s="20">
        <v>0</v>
      </c>
      <c r="AT48" s="20">
        <v>0</v>
      </c>
      <c r="AU48" s="20">
        <v>6476.37</v>
      </c>
      <c r="AV48" s="21">
        <f t="shared" si="9"/>
        <v>1665509.34</v>
      </c>
      <c r="AW48" s="20">
        <v>1659032.97</v>
      </c>
      <c r="AX48" s="20">
        <v>0</v>
      </c>
      <c r="AY48" s="20">
        <v>0</v>
      </c>
      <c r="AZ48" s="20">
        <v>6476.37</v>
      </c>
      <c r="BA48" s="21">
        <f t="shared" si="10"/>
        <v>1665509.34</v>
      </c>
      <c r="BB48" s="21">
        <f t="shared" si="11"/>
        <v>4996528.0200000005</v>
      </c>
      <c r="BC48" s="20">
        <v>441180.84</v>
      </c>
      <c r="BD48" s="20">
        <v>0</v>
      </c>
      <c r="BE48" s="20">
        <v>0</v>
      </c>
      <c r="BF48" s="20">
        <v>0</v>
      </c>
      <c r="BG48" s="21">
        <f t="shared" si="12"/>
        <v>441180.84</v>
      </c>
      <c r="BH48" s="20">
        <v>100</v>
      </c>
      <c r="BI48" s="20">
        <v>0</v>
      </c>
      <c r="BJ48" s="20">
        <v>0</v>
      </c>
      <c r="BK48" s="20">
        <v>100</v>
      </c>
      <c r="BL48" s="21">
        <f t="shared" si="13"/>
        <v>200</v>
      </c>
      <c r="BM48" s="20">
        <v>100</v>
      </c>
      <c r="BN48" s="20">
        <v>0</v>
      </c>
      <c r="BO48" s="20">
        <v>0</v>
      </c>
      <c r="BP48" s="20">
        <v>100</v>
      </c>
      <c r="BQ48" s="21">
        <f t="shared" si="14"/>
        <v>200</v>
      </c>
      <c r="BR48" s="20">
        <f t="shared" si="15"/>
        <v>441580.84</v>
      </c>
      <c r="BS48" s="24">
        <f t="shared" si="16"/>
        <v>12329803.5931</v>
      </c>
    </row>
    <row r="49" spans="1:71">
      <c r="A49" s="30">
        <v>50</v>
      </c>
      <c r="B49" s="30" t="s">
        <v>47</v>
      </c>
      <c r="C49" s="30" t="s">
        <v>198</v>
      </c>
      <c r="D49" s="33" t="s">
        <v>199</v>
      </c>
      <c r="E49" s="30">
        <v>18487139</v>
      </c>
      <c r="F49" s="7">
        <v>0</v>
      </c>
      <c r="G49" s="7">
        <v>142712.60849999997</v>
      </c>
      <c r="H49" s="7"/>
      <c r="I49" s="7"/>
      <c r="J49" s="7">
        <v>0</v>
      </c>
      <c r="K49" s="10">
        <f t="shared" si="1"/>
        <v>142712.60849999997</v>
      </c>
      <c r="L49" s="7">
        <v>142712.60849999997</v>
      </c>
      <c r="M49" s="7"/>
      <c r="N49" s="7"/>
      <c r="O49" s="7">
        <v>0</v>
      </c>
      <c r="P49" s="10">
        <f t="shared" si="2"/>
        <v>142712.60849999997</v>
      </c>
      <c r="Q49" s="7">
        <v>142712.60849999997</v>
      </c>
      <c r="R49" s="7"/>
      <c r="S49" s="7"/>
      <c r="T49" s="7">
        <v>0</v>
      </c>
      <c r="U49" s="28">
        <f t="shared" si="3"/>
        <v>142712.60849999997</v>
      </c>
      <c r="V49" s="10">
        <f t="shared" si="4"/>
        <v>428137.82549999992</v>
      </c>
      <c r="W49" s="7">
        <v>142712.60849999997</v>
      </c>
      <c r="X49" s="7"/>
      <c r="Y49" s="7"/>
      <c r="Z49" s="7">
        <v>0</v>
      </c>
      <c r="AA49" s="8">
        <f t="shared" si="5"/>
        <v>142712.60849999997</v>
      </c>
      <c r="AB49" s="7">
        <v>142712.60849999997</v>
      </c>
      <c r="AC49" s="7"/>
      <c r="AD49" s="7"/>
      <c r="AE49" s="7">
        <v>0</v>
      </c>
      <c r="AF49" s="8">
        <f t="shared" si="6"/>
        <v>142712.60849999997</v>
      </c>
      <c r="AG49" s="7">
        <v>142712.60849999997</v>
      </c>
      <c r="AH49" s="7"/>
      <c r="AI49" s="7"/>
      <c r="AJ49" s="7">
        <v>0</v>
      </c>
      <c r="AK49" s="8">
        <f t="shared" si="7"/>
        <v>142712.60849999997</v>
      </c>
      <c r="AL49" s="8">
        <f t="shared" si="17"/>
        <v>428137.82549999992</v>
      </c>
      <c r="AM49" s="20">
        <v>265263.74</v>
      </c>
      <c r="AN49" s="20">
        <v>0</v>
      </c>
      <c r="AO49" s="20">
        <v>0</v>
      </c>
      <c r="AP49" s="20">
        <v>0</v>
      </c>
      <c r="AQ49" s="21">
        <f t="shared" si="8"/>
        <v>265263.74</v>
      </c>
      <c r="AR49" s="20">
        <v>265263.74</v>
      </c>
      <c r="AS49" s="20">
        <v>0</v>
      </c>
      <c r="AT49" s="20">
        <v>0</v>
      </c>
      <c r="AU49" s="20">
        <v>0</v>
      </c>
      <c r="AV49" s="21">
        <f t="shared" si="9"/>
        <v>265263.74</v>
      </c>
      <c r="AW49" s="20">
        <v>265263.74</v>
      </c>
      <c r="AX49" s="20">
        <v>0</v>
      </c>
      <c r="AY49" s="20">
        <v>0</v>
      </c>
      <c r="AZ49" s="20">
        <v>0</v>
      </c>
      <c r="BA49" s="21">
        <f t="shared" si="10"/>
        <v>265263.74</v>
      </c>
      <c r="BB49" s="21">
        <f t="shared" si="11"/>
        <v>795791.22</v>
      </c>
      <c r="BC49" s="20">
        <v>70266.36</v>
      </c>
      <c r="BD49" s="20">
        <v>0</v>
      </c>
      <c r="BE49" s="20">
        <v>0</v>
      </c>
      <c r="BF49" s="20">
        <v>0</v>
      </c>
      <c r="BG49" s="21">
        <f t="shared" si="12"/>
        <v>70266.36</v>
      </c>
      <c r="BH49" s="20">
        <v>100</v>
      </c>
      <c r="BI49" s="20">
        <v>0</v>
      </c>
      <c r="BJ49" s="20">
        <v>0</v>
      </c>
      <c r="BK49" s="20">
        <v>0</v>
      </c>
      <c r="BL49" s="21">
        <f t="shared" si="13"/>
        <v>100</v>
      </c>
      <c r="BM49" s="20">
        <v>100</v>
      </c>
      <c r="BN49" s="20">
        <v>0</v>
      </c>
      <c r="BO49" s="20">
        <v>0</v>
      </c>
      <c r="BP49" s="20">
        <v>0</v>
      </c>
      <c r="BQ49" s="21">
        <f t="shared" si="14"/>
        <v>100</v>
      </c>
      <c r="BR49" s="20">
        <f t="shared" si="15"/>
        <v>70466.36</v>
      </c>
      <c r="BS49" s="24">
        <f t="shared" si="16"/>
        <v>1722533.2309999999</v>
      </c>
    </row>
    <row r="50" spans="1:71">
      <c r="A50" s="30">
        <v>54</v>
      </c>
      <c r="B50" s="30" t="s">
        <v>48</v>
      </c>
      <c r="C50" s="30" t="s">
        <v>200</v>
      </c>
      <c r="D50" s="33" t="s">
        <v>201</v>
      </c>
      <c r="E50" s="30">
        <v>15852353</v>
      </c>
      <c r="F50" s="7">
        <v>0</v>
      </c>
      <c r="G50" s="7">
        <v>0</v>
      </c>
      <c r="H50" s="7"/>
      <c r="I50" s="7"/>
      <c r="J50" s="7">
        <v>492352.07</v>
      </c>
      <c r="K50" s="10">
        <f t="shared" si="1"/>
        <v>492352.07</v>
      </c>
      <c r="L50" s="7">
        <v>0</v>
      </c>
      <c r="M50" s="7"/>
      <c r="N50" s="7"/>
      <c r="O50" s="7">
        <v>500017.04</v>
      </c>
      <c r="P50" s="10">
        <f t="shared" si="2"/>
        <v>500017.04</v>
      </c>
      <c r="Q50" s="7">
        <v>0</v>
      </c>
      <c r="R50" s="7"/>
      <c r="S50" s="7"/>
      <c r="T50" s="7">
        <v>510621.11</v>
      </c>
      <c r="U50" s="28">
        <f t="shared" si="3"/>
        <v>510621.11</v>
      </c>
      <c r="V50" s="10">
        <f t="shared" si="4"/>
        <v>1502990.22</v>
      </c>
      <c r="W50" s="7">
        <v>0</v>
      </c>
      <c r="X50" s="7"/>
      <c r="Y50" s="7"/>
      <c r="Z50" s="7">
        <v>363931.55</v>
      </c>
      <c r="AA50" s="8">
        <f t="shared" si="5"/>
        <v>363931.55</v>
      </c>
      <c r="AB50" s="7">
        <v>0</v>
      </c>
      <c r="AC50" s="7"/>
      <c r="AD50" s="7"/>
      <c r="AE50" s="7">
        <v>419749.13</v>
      </c>
      <c r="AF50" s="8">
        <f t="shared" si="6"/>
        <v>419749.13</v>
      </c>
      <c r="AG50" s="7">
        <v>0</v>
      </c>
      <c r="AH50" s="7"/>
      <c r="AI50" s="7"/>
      <c r="AJ50" s="7">
        <v>363931.55</v>
      </c>
      <c r="AK50" s="8">
        <f t="shared" si="7"/>
        <v>363931.55</v>
      </c>
      <c r="AL50" s="8">
        <f t="shared" si="17"/>
        <v>1147612.23</v>
      </c>
      <c r="AM50" s="20">
        <v>0</v>
      </c>
      <c r="AN50" s="20">
        <v>0</v>
      </c>
      <c r="AO50" s="20">
        <v>0</v>
      </c>
      <c r="AP50" s="20">
        <v>500996.74</v>
      </c>
      <c r="AQ50" s="21">
        <f t="shared" si="8"/>
        <v>500996.74</v>
      </c>
      <c r="AR50" s="20">
        <v>0</v>
      </c>
      <c r="AS50" s="20">
        <v>0</v>
      </c>
      <c r="AT50" s="20">
        <v>0</v>
      </c>
      <c r="AU50" s="20">
        <v>500996.74</v>
      </c>
      <c r="AV50" s="21">
        <f t="shared" si="9"/>
        <v>500996.74</v>
      </c>
      <c r="AW50" s="20">
        <v>0</v>
      </c>
      <c r="AX50" s="20">
        <v>0</v>
      </c>
      <c r="AY50" s="20">
        <v>0</v>
      </c>
      <c r="AZ50" s="20">
        <v>500996.74</v>
      </c>
      <c r="BA50" s="21">
        <f t="shared" si="10"/>
        <v>500996.74</v>
      </c>
      <c r="BB50" s="21">
        <f t="shared" si="11"/>
        <v>1502990.22</v>
      </c>
      <c r="BC50" s="20">
        <v>0</v>
      </c>
      <c r="BD50" s="20">
        <v>0</v>
      </c>
      <c r="BE50" s="20">
        <v>0</v>
      </c>
      <c r="BF50" s="20">
        <v>132710.25</v>
      </c>
      <c r="BG50" s="21">
        <f t="shared" si="12"/>
        <v>132710.25</v>
      </c>
      <c r="BH50" s="20">
        <v>0</v>
      </c>
      <c r="BI50" s="20">
        <v>0</v>
      </c>
      <c r="BJ50" s="20">
        <v>0</v>
      </c>
      <c r="BK50" s="20">
        <v>100</v>
      </c>
      <c r="BL50" s="21">
        <f t="shared" si="13"/>
        <v>100</v>
      </c>
      <c r="BM50" s="20">
        <v>0</v>
      </c>
      <c r="BN50" s="20">
        <v>0</v>
      </c>
      <c r="BO50" s="20">
        <v>0</v>
      </c>
      <c r="BP50" s="20">
        <v>100</v>
      </c>
      <c r="BQ50" s="21">
        <f t="shared" si="14"/>
        <v>100</v>
      </c>
      <c r="BR50" s="20">
        <f t="shared" si="15"/>
        <v>132910.25</v>
      </c>
      <c r="BS50" s="24">
        <f t="shared" si="16"/>
        <v>4286502.92</v>
      </c>
    </row>
    <row r="51" spans="1:71" ht="30">
      <c r="A51" s="30">
        <v>52</v>
      </c>
      <c r="B51" s="31" t="s">
        <v>49</v>
      </c>
      <c r="C51" s="31" t="s">
        <v>202</v>
      </c>
      <c r="D51" s="33" t="s">
        <v>203</v>
      </c>
      <c r="E51" s="30">
        <v>16273767</v>
      </c>
      <c r="F51" s="7">
        <v>0</v>
      </c>
      <c r="G51" s="7">
        <f>325614.796596+162000</f>
        <v>487614.79659599997</v>
      </c>
      <c r="H51" s="7"/>
      <c r="I51" s="7"/>
      <c r="J51" s="7">
        <v>54621.45</v>
      </c>
      <c r="K51" s="10">
        <f t="shared" si="1"/>
        <v>542236.24659599992</v>
      </c>
      <c r="L51" s="7">
        <f>325614.796596-162000+325000</f>
        <v>488614.79659599997</v>
      </c>
      <c r="M51" s="7"/>
      <c r="N51" s="7"/>
      <c r="O51" s="7">
        <v>65909.97</v>
      </c>
      <c r="P51" s="10">
        <f t="shared" si="2"/>
        <v>554524.76659599994</v>
      </c>
      <c r="Q51" s="7">
        <f>325614.796596-325000+199570.36</f>
        <v>200185.15659599996</v>
      </c>
      <c r="R51" s="7"/>
      <c r="S51" s="7"/>
      <c r="T51" s="7">
        <v>87284.14</v>
      </c>
      <c r="U51" s="28">
        <f t="shared" si="3"/>
        <v>287469.29659599997</v>
      </c>
      <c r="V51" s="10">
        <f t="shared" si="4"/>
        <v>1384230.3097879998</v>
      </c>
      <c r="W51" s="7">
        <f>325614.8+199570.36</f>
        <v>525185.15999999992</v>
      </c>
      <c r="X51" s="7"/>
      <c r="Y51" s="7"/>
      <c r="Z51" s="7">
        <v>52076.03</v>
      </c>
      <c r="AA51" s="8">
        <f t="shared" si="5"/>
        <v>577261.18999999994</v>
      </c>
      <c r="AB51" s="7">
        <f>325614.796596+199570.36</f>
        <v>525185.15659599996</v>
      </c>
      <c r="AC51" s="7"/>
      <c r="AD51" s="7"/>
      <c r="AE51" s="7">
        <v>106108.57</v>
      </c>
      <c r="AF51" s="8">
        <f t="shared" si="6"/>
        <v>631293.72659599991</v>
      </c>
      <c r="AG51" s="7">
        <f>325614.796596+199570.36</f>
        <v>525185.15659599996</v>
      </c>
      <c r="AH51" s="7"/>
      <c r="AI51" s="7"/>
      <c r="AJ51" s="7">
        <v>33502.65</v>
      </c>
      <c r="AK51" s="8">
        <f t="shared" si="7"/>
        <v>558687.80659599998</v>
      </c>
      <c r="AL51" s="8">
        <f t="shared" si="17"/>
        <v>1767242.7231919998</v>
      </c>
      <c r="AM51" s="20">
        <v>462010.84</v>
      </c>
      <c r="AN51" s="20">
        <v>0</v>
      </c>
      <c r="AO51" s="20">
        <v>0</v>
      </c>
      <c r="AP51" s="20">
        <v>69420.17</v>
      </c>
      <c r="AQ51" s="21">
        <f t="shared" si="8"/>
        <v>531431.01</v>
      </c>
      <c r="AR51" s="20">
        <v>462010.84</v>
      </c>
      <c r="AS51" s="20">
        <v>0</v>
      </c>
      <c r="AT51" s="20">
        <v>0</v>
      </c>
      <c r="AU51" s="20">
        <v>69420.17</v>
      </c>
      <c r="AV51" s="21">
        <f t="shared" si="9"/>
        <v>531431.01</v>
      </c>
      <c r="AW51" s="20">
        <v>462010.84</v>
      </c>
      <c r="AX51" s="20">
        <v>0</v>
      </c>
      <c r="AY51" s="20">
        <v>0</v>
      </c>
      <c r="AZ51" s="20">
        <v>69420.17</v>
      </c>
      <c r="BA51" s="21">
        <f t="shared" si="10"/>
        <v>531431.01</v>
      </c>
      <c r="BB51" s="21">
        <f t="shared" si="11"/>
        <v>1594293.03</v>
      </c>
      <c r="BC51" s="20">
        <v>122471.69219999999</v>
      </c>
      <c r="BD51" s="20">
        <v>0</v>
      </c>
      <c r="BE51" s="20">
        <v>0</v>
      </c>
      <c r="BF51" s="20">
        <v>18300.3678</v>
      </c>
      <c r="BG51" s="21">
        <f t="shared" si="12"/>
        <v>140772.06</v>
      </c>
      <c r="BH51" s="20">
        <v>100</v>
      </c>
      <c r="BI51" s="20">
        <v>0</v>
      </c>
      <c r="BJ51" s="20">
        <v>0</v>
      </c>
      <c r="BK51" s="20">
        <v>100</v>
      </c>
      <c r="BL51" s="21">
        <f t="shared" si="13"/>
        <v>200</v>
      </c>
      <c r="BM51" s="20">
        <v>100</v>
      </c>
      <c r="BN51" s="20">
        <v>0</v>
      </c>
      <c r="BO51" s="20">
        <v>0</v>
      </c>
      <c r="BP51" s="20">
        <v>100</v>
      </c>
      <c r="BQ51" s="21">
        <f t="shared" si="14"/>
        <v>200</v>
      </c>
      <c r="BR51" s="20">
        <f t="shared" si="15"/>
        <v>141172.06</v>
      </c>
      <c r="BS51" s="24">
        <f t="shared" si="16"/>
        <v>4886938.1229799995</v>
      </c>
    </row>
    <row r="52" spans="1:71">
      <c r="A52" s="30">
        <v>53</v>
      </c>
      <c r="B52" s="30" t="s">
        <v>50</v>
      </c>
      <c r="C52" s="30" t="s">
        <v>204</v>
      </c>
      <c r="D52" s="33" t="s">
        <v>205</v>
      </c>
      <c r="E52" s="30">
        <v>17035542</v>
      </c>
      <c r="F52" s="7">
        <v>0</v>
      </c>
      <c r="G52" s="7">
        <v>0</v>
      </c>
      <c r="H52" s="7"/>
      <c r="I52" s="7"/>
      <c r="J52" s="7">
        <v>16120.86</v>
      </c>
      <c r="K52" s="10">
        <f t="shared" si="1"/>
        <v>16120.86</v>
      </c>
      <c r="L52" s="7">
        <v>0</v>
      </c>
      <c r="M52" s="7"/>
      <c r="N52" s="7"/>
      <c r="O52" s="7">
        <v>14969.369999999999</v>
      </c>
      <c r="P52" s="10">
        <f t="shared" si="2"/>
        <v>14969.369999999999</v>
      </c>
      <c r="Q52" s="7">
        <v>0</v>
      </c>
      <c r="R52" s="7"/>
      <c r="S52" s="7"/>
      <c r="T52" s="7">
        <v>16888.52</v>
      </c>
      <c r="U52" s="28">
        <f t="shared" si="3"/>
        <v>16888.52</v>
      </c>
      <c r="V52" s="10">
        <f t="shared" si="4"/>
        <v>47978.75</v>
      </c>
      <c r="W52" s="7">
        <v>0</v>
      </c>
      <c r="X52" s="7"/>
      <c r="Y52" s="7"/>
      <c r="Z52" s="7">
        <v>13050.220000000001</v>
      </c>
      <c r="AA52" s="8">
        <f t="shared" si="5"/>
        <v>13050.220000000001</v>
      </c>
      <c r="AB52" s="7">
        <v>0</v>
      </c>
      <c r="AC52" s="7"/>
      <c r="AD52" s="7"/>
      <c r="AE52" s="7">
        <v>19575.330000000002</v>
      </c>
      <c r="AF52" s="8">
        <f t="shared" si="6"/>
        <v>19575.330000000002</v>
      </c>
      <c r="AG52" s="7">
        <v>0</v>
      </c>
      <c r="AH52" s="7"/>
      <c r="AI52" s="7"/>
      <c r="AJ52" s="7">
        <v>8688.26</v>
      </c>
      <c r="AK52" s="8">
        <f t="shared" si="7"/>
        <v>8688.26</v>
      </c>
      <c r="AL52" s="8">
        <f t="shared" si="17"/>
        <v>41313.810000000005</v>
      </c>
      <c r="AM52" s="20">
        <v>0</v>
      </c>
      <c r="AN52" s="20">
        <v>0</v>
      </c>
      <c r="AO52" s="20">
        <v>0</v>
      </c>
      <c r="AP52" s="20">
        <v>15992.92</v>
      </c>
      <c r="AQ52" s="21">
        <f t="shared" si="8"/>
        <v>15992.92</v>
      </c>
      <c r="AR52" s="20">
        <v>0</v>
      </c>
      <c r="AS52" s="20">
        <v>0</v>
      </c>
      <c r="AT52" s="20">
        <v>0</v>
      </c>
      <c r="AU52" s="20">
        <v>15992.92</v>
      </c>
      <c r="AV52" s="21">
        <f t="shared" si="9"/>
        <v>15992.92</v>
      </c>
      <c r="AW52" s="20">
        <v>0</v>
      </c>
      <c r="AX52" s="20">
        <v>0</v>
      </c>
      <c r="AY52" s="20">
        <v>0</v>
      </c>
      <c r="AZ52" s="20">
        <v>15992.92</v>
      </c>
      <c r="BA52" s="21">
        <f t="shared" si="10"/>
        <v>15992.92</v>
      </c>
      <c r="BB52" s="21">
        <f t="shared" si="11"/>
        <v>47978.76</v>
      </c>
      <c r="BC52" s="20">
        <v>0</v>
      </c>
      <c r="BD52" s="20">
        <v>0</v>
      </c>
      <c r="BE52" s="20">
        <v>0</v>
      </c>
      <c r="BF52" s="20">
        <v>4236.3999999999996</v>
      </c>
      <c r="BG52" s="21">
        <f t="shared" si="12"/>
        <v>4236.3999999999996</v>
      </c>
      <c r="BH52" s="20">
        <v>0</v>
      </c>
      <c r="BI52" s="20">
        <v>0</v>
      </c>
      <c r="BJ52" s="20">
        <v>0</v>
      </c>
      <c r="BK52" s="20">
        <v>100</v>
      </c>
      <c r="BL52" s="21">
        <f t="shared" si="13"/>
        <v>100</v>
      </c>
      <c r="BM52" s="20">
        <v>0</v>
      </c>
      <c r="BN52" s="20">
        <v>0</v>
      </c>
      <c r="BO52" s="20">
        <v>0</v>
      </c>
      <c r="BP52" s="20">
        <v>100</v>
      </c>
      <c r="BQ52" s="21">
        <f t="shared" si="14"/>
        <v>100</v>
      </c>
      <c r="BR52" s="20">
        <f t="shared" si="15"/>
        <v>4436.3999999999996</v>
      </c>
      <c r="BS52" s="24">
        <f t="shared" si="16"/>
        <v>141707.72</v>
      </c>
    </row>
    <row r="53" spans="1:71" ht="15.75" customHeight="1">
      <c r="A53" s="30">
        <v>55</v>
      </c>
      <c r="B53" s="30" t="s">
        <v>51</v>
      </c>
      <c r="C53" s="30" t="s">
        <v>206</v>
      </c>
      <c r="D53" s="33" t="s">
        <v>207</v>
      </c>
      <c r="E53" s="30">
        <v>17010254</v>
      </c>
      <c r="F53" s="7">
        <v>0</v>
      </c>
      <c r="G53" s="7">
        <v>0</v>
      </c>
      <c r="H53" s="7"/>
      <c r="I53" s="7"/>
      <c r="J53" s="7">
        <v>73414.67</v>
      </c>
      <c r="K53" s="10">
        <f t="shared" si="1"/>
        <v>73414.67</v>
      </c>
      <c r="L53" s="7">
        <v>0</v>
      </c>
      <c r="M53" s="7"/>
      <c r="N53" s="7"/>
      <c r="O53" s="7">
        <v>73414.67</v>
      </c>
      <c r="P53" s="10">
        <f t="shared" si="2"/>
        <v>73414.67</v>
      </c>
      <c r="Q53" s="7">
        <v>0</v>
      </c>
      <c r="R53" s="7"/>
      <c r="S53" s="7"/>
      <c r="T53" s="7">
        <v>73414.67</v>
      </c>
      <c r="U53" s="28">
        <f t="shared" si="3"/>
        <v>73414.67</v>
      </c>
      <c r="V53" s="10">
        <f t="shared" si="4"/>
        <v>220244.01</v>
      </c>
      <c r="W53" s="7">
        <v>0</v>
      </c>
      <c r="X53" s="7"/>
      <c r="Y53" s="7"/>
      <c r="Z53" s="7">
        <v>73414.67</v>
      </c>
      <c r="AA53" s="8">
        <f t="shared" si="5"/>
        <v>73414.67</v>
      </c>
      <c r="AB53" s="7">
        <v>0</v>
      </c>
      <c r="AC53" s="7"/>
      <c r="AD53" s="7"/>
      <c r="AE53" s="7">
        <v>73414.67</v>
      </c>
      <c r="AF53" s="8">
        <f t="shared" si="6"/>
        <v>73414.67</v>
      </c>
      <c r="AG53" s="7">
        <v>0</v>
      </c>
      <c r="AH53" s="7"/>
      <c r="AI53" s="7"/>
      <c r="AJ53" s="7">
        <v>73414.67</v>
      </c>
      <c r="AK53" s="8">
        <f t="shared" si="7"/>
        <v>73414.67</v>
      </c>
      <c r="AL53" s="8">
        <f t="shared" si="17"/>
        <v>220244.01</v>
      </c>
      <c r="AM53" s="20">
        <v>0</v>
      </c>
      <c r="AN53" s="20">
        <v>0</v>
      </c>
      <c r="AO53" s="20">
        <v>0</v>
      </c>
      <c r="AP53" s="20">
        <v>73414.67</v>
      </c>
      <c r="AQ53" s="21">
        <f t="shared" si="8"/>
        <v>73414.67</v>
      </c>
      <c r="AR53" s="20">
        <v>0</v>
      </c>
      <c r="AS53" s="20">
        <v>0</v>
      </c>
      <c r="AT53" s="20">
        <v>0</v>
      </c>
      <c r="AU53" s="20">
        <v>73414.67</v>
      </c>
      <c r="AV53" s="21">
        <f t="shared" si="9"/>
        <v>73414.67</v>
      </c>
      <c r="AW53" s="20">
        <v>0</v>
      </c>
      <c r="AX53" s="20">
        <v>0</v>
      </c>
      <c r="AY53" s="20">
        <v>0</v>
      </c>
      <c r="AZ53" s="20">
        <v>73414.67</v>
      </c>
      <c r="BA53" s="21">
        <f t="shared" si="10"/>
        <v>73414.67</v>
      </c>
      <c r="BB53" s="21">
        <f t="shared" si="11"/>
        <v>220244.01</v>
      </c>
      <c r="BC53" s="20">
        <v>0</v>
      </c>
      <c r="BD53" s="20">
        <v>0</v>
      </c>
      <c r="BE53" s="20">
        <v>0</v>
      </c>
      <c r="BF53" s="20">
        <v>19446.990000000002</v>
      </c>
      <c r="BG53" s="21">
        <f t="shared" si="12"/>
        <v>19446.990000000002</v>
      </c>
      <c r="BH53" s="20">
        <v>0</v>
      </c>
      <c r="BI53" s="20">
        <v>0</v>
      </c>
      <c r="BJ53" s="20">
        <v>0</v>
      </c>
      <c r="BK53" s="20">
        <v>100</v>
      </c>
      <c r="BL53" s="21">
        <f t="shared" si="13"/>
        <v>100</v>
      </c>
      <c r="BM53" s="20">
        <v>0</v>
      </c>
      <c r="BN53" s="20">
        <v>0</v>
      </c>
      <c r="BO53" s="20">
        <v>0</v>
      </c>
      <c r="BP53" s="20">
        <v>100</v>
      </c>
      <c r="BQ53" s="21">
        <f t="shared" si="14"/>
        <v>100</v>
      </c>
      <c r="BR53" s="20">
        <f t="shared" si="15"/>
        <v>19646.990000000002</v>
      </c>
      <c r="BS53" s="24">
        <f t="shared" si="16"/>
        <v>680379.02</v>
      </c>
    </row>
    <row r="54" spans="1:71">
      <c r="A54" s="30">
        <v>57</v>
      </c>
      <c r="B54" s="30" t="s">
        <v>52</v>
      </c>
      <c r="C54" s="30" t="s">
        <v>208</v>
      </c>
      <c r="D54" s="33" t="s">
        <v>209</v>
      </c>
      <c r="E54" s="30">
        <v>26630352</v>
      </c>
      <c r="F54" s="7">
        <v>123515.47</v>
      </c>
      <c r="G54" s="7">
        <f>1051388.35284+50000</f>
        <v>1101388.3528400001</v>
      </c>
      <c r="H54" s="7"/>
      <c r="I54" s="7"/>
      <c r="J54" s="7">
        <v>402529.37</v>
      </c>
      <c r="K54" s="10">
        <f t="shared" si="1"/>
        <v>1503917.7228399999</v>
      </c>
      <c r="L54" s="7">
        <f>1051388.35284-50000+40000</f>
        <v>1041388.3528400001</v>
      </c>
      <c r="M54" s="7"/>
      <c r="N54" s="7"/>
      <c r="O54" s="7">
        <v>461267.06</v>
      </c>
      <c r="P54" s="10">
        <f t="shared" si="2"/>
        <v>1502655.4128400001</v>
      </c>
      <c r="Q54" s="7">
        <f>1051388.35284-40000+450595.01</f>
        <v>1461983.3628400001</v>
      </c>
      <c r="R54" s="7"/>
      <c r="S54" s="7"/>
      <c r="T54" s="7">
        <v>515847.83</v>
      </c>
      <c r="U54" s="28">
        <f t="shared" si="3"/>
        <v>1977831.1928400001</v>
      </c>
      <c r="V54" s="10">
        <f t="shared" si="4"/>
        <v>4984404.32852</v>
      </c>
      <c r="W54" s="7">
        <f>1051388.35284+450595.01</f>
        <v>1501983.3628400001</v>
      </c>
      <c r="X54" s="7"/>
      <c r="Y54" s="7"/>
      <c r="Z54" s="7">
        <v>444461.31</v>
      </c>
      <c r="AA54" s="8">
        <f t="shared" si="5"/>
        <v>1946444.6728400001</v>
      </c>
      <c r="AB54" s="7">
        <v>1051388.3528400001</v>
      </c>
      <c r="AC54" s="7"/>
      <c r="AD54" s="7"/>
      <c r="AE54" s="7">
        <v>197199.99</v>
      </c>
      <c r="AF54" s="8">
        <f t="shared" si="6"/>
        <v>1248588.3428400001</v>
      </c>
      <c r="AG54" s="7">
        <f>1051388.35284+450595.01</f>
        <v>1501983.3628400001</v>
      </c>
      <c r="AH54" s="7"/>
      <c r="AI54" s="7"/>
      <c r="AJ54" s="7">
        <v>197199.99</v>
      </c>
      <c r="AK54" s="8">
        <f t="shared" si="7"/>
        <v>1699183.3528400001</v>
      </c>
      <c r="AL54" s="8">
        <f t="shared" si="17"/>
        <v>4894216.36852</v>
      </c>
      <c r="AM54" s="20">
        <v>2780107.15</v>
      </c>
      <c r="AN54" s="20">
        <v>0</v>
      </c>
      <c r="AO54" s="20">
        <v>0</v>
      </c>
      <c r="AP54" s="20">
        <v>460104.98</v>
      </c>
      <c r="AQ54" s="21">
        <f t="shared" si="8"/>
        <v>3240212.13</v>
      </c>
      <c r="AR54" s="20">
        <v>2780107.15</v>
      </c>
      <c r="AS54" s="20">
        <v>0</v>
      </c>
      <c r="AT54" s="20">
        <v>0</v>
      </c>
      <c r="AU54" s="20">
        <v>460104.98</v>
      </c>
      <c r="AV54" s="21">
        <f t="shared" si="9"/>
        <v>3240212.13</v>
      </c>
      <c r="AW54" s="20">
        <v>2780107.15</v>
      </c>
      <c r="AX54" s="20">
        <v>0</v>
      </c>
      <c r="AY54" s="20">
        <v>0</v>
      </c>
      <c r="AZ54" s="20">
        <v>460104.98</v>
      </c>
      <c r="BA54" s="21">
        <f t="shared" si="10"/>
        <v>3240212.13</v>
      </c>
      <c r="BB54" s="21">
        <f t="shared" si="11"/>
        <v>9720636.3900000006</v>
      </c>
      <c r="BC54" s="20">
        <v>738144.63059999992</v>
      </c>
      <c r="BD54" s="20">
        <v>0</v>
      </c>
      <c r="BE54" s="20">
        <v>0</v>
      </c>
      <c r="BF54" s="20">
        <v>120163.0794</v>
      </c>
      <c r="BG54" s="21">
        <f t="shared" si="12"/>
        <v>858307.71</v>
      </c>
      <c r="BH54" s="20">
        <v>100</v>
      </c>
      <c r="BI54" s="20">
        <v>0</v>
      </c>
      <c r="BJ54" s="20">
        <v>0</v>
      </c>
      <c r="BK54" s="20">
        <v>100</v>
      </c>
      <c r="BL54" s="21">
        <f t="shared" si="13"/>
        <v>200</v>
      </c>
      <c r="BM54" s="20">
        <v>100</v>
      </c>
      <c r="BN54" s="20">
        <v>0</v>
      </c>
      <c r="BO54" s="20">
        <v>0</v>
      </c>
      <c r="BP54" s="20">
        <v>100</v>
      </c>
      <c r="BQ54" s="21">
        <f t="shared" si="14"/>
        <v>200</v>
      </c>
      <c r="BR54" s="20">
        <f t="shared" si="15"/>
        <v>858707.71</v>
      </c>
      <c r="BS54" s="24">
        <f t="shared" si="16"/>
        <v>20581480.267039999</v>
      </c>
    </row>
    <row r="55" spans="1:71">
      <c r="A55" s="30">
        <v>56</v>
      </c>
      <c r="B55" s="30" t="s">
        <v>53</v>
      </c>
      <c r="C55" s="30" t="s">
        <v>210</v>
      </c>
      <c r="D55" s="33" t="s">
        <v>211</v>
      </c>
      <c r="E55" s="30">
        <v>12530000</v>
      </c>
      <c r="F55" s="7">
        <v>60914.729999999981</v>
      </c>
      <c r="G55" s="7">
        <f>4636216.4992-677234.68</f>
        <v>3958981.8192000003</v>
      </c>
      <c r="H55" s="7">
        <v>88459.45</v>
      </c>
      <c r="I55" s="7"/>
      <c r="J55" s="7">
        <v>329172.87</v>
      </c>
      <c r="K55" s="10">
        <f t="shared" si="1"/>
        <v>4376614.1392000001</v>
      </c>
      <c r="L55" s="7">
        <f>4636216.4992+677234.68</f>
        <v>5313451.1792000001</v>
      </c>
      <c r="M55" s="7">
        <v>88459.452000000005</v>
      </c>
      <c r="N55" s="7"/>
      <c r="O55" s="7">
        <v>289867.78999999998</v>
      </c>
      <c r="P55" s="10">
        <f t="shared" si="2"/>
        <v>5691778.4211999997</v>
      </c>
      <c r="Q55" s="7">
        <v>4636216.4992000004</v>
      </c>
      <c r="R55" s="7">
        <f>88459.452-29855.84</f>
        <v>58603.612000000008</v>
      </c>
      <c r="S55" s="7"/>
      <c r="T55" s="7">
        <v>409939.61000000004</v>
      </c>
      <c r="U55" s="28">
        <f t="shared" si="3"/>
        <v>5104759.7212000005</v>
      </c>
      <c r="V55" s="10">
        <f t="shared" si="4"/>
        <v>15173152.2816</v>
      </c>
      <c r="W55" s="7">
        <f>4636216.4992+1159054.12</f>
        <v>5795270.6192000005</v>
      </c>
      <c r="X55" s="7">
        <v>88459.452000000005</v>
      </c>
      <c r="Y55" s="7"/>
      <c r="Z55" s="7">
        <v>299260.06</v>
      </c>
      <c r="AA55" s="8">
        <f t="shared" si="5"/>
        <v>6182990.1311999997</v>
      </c>
      <c r="AB55" s="7">
        <v>4636216.4992000004</v>
      </c>
      <c r="AC55" s="7">
        <v>88459.452000000005</v>
      </c>
      <c r="AD55" s="7"/>
      <c r="AE55" s="7">
        <v>312826.01</v>
      </c>
      <c r="AF55" s="8">
        <f t="shared" si="6"/>
        <v>5037501.9611999998</v>
      </c>
      <c r="AG55" s="7">
        <v>4636216.4992000004</v>
      </c>
      <c r="AH55" s="7">
        <v>88459.452000000005</v>
      </c>
      <c r="AI55" s="7"/>
      <c r="AJ55" s="7">
        <v>242418.64</v>
      </c>
      <c r="AK55" s="8">
        <f t="shared" si="7"/>
        <v>4967094.5911999997</v>
      </c>
      <c r="AL55" s="8">
        <f t="shared" si="17"/>
        <v>16187586.683599999</v>
      </c>
      <c r="AM55" s="20">
        <v>8702485.9100000001</v>
      </c>
      <c r="AN55" s="20">
        <v>141641.38</v>
      </c>
      <c r="AO55" s="20">
        <v>0</v>
      </c>
      <c r="AP55" s="20">
        <v>343642.46</v>
      </c>
      <c r="AQ55" s="21">
        <f t="shared" si="8"/>
        <v>9187769.7500000019</v>
      </c>
      <c r="AR55" s="20">
        <v>8702485.9112745095</v>
      </c>
      <c r="AS55" s="20">
        <v>141641.38</v>
      </c>
      <c r="AT55" s="20">
        <v>0</v>
      </c>
      <c r="AU55" s="20">
        <v>343642.46</v>
      </c>
      <c r="AV55" s="21">
        <f t="shared" si="9"/>
        <v>9187769.7512745112</v>
      </c>
      <c r="AW55" s="20">
        <v>8702485.9100000001</v>
      </c>
      <c r="AX55" s="20">
        <v>141641.38</v>
      </c>
      <c r="AY55" s="20">
        <v>0</v>
      </c>
      <c r="AZ55" s="20">
        <v>343642.46</v>
      </c>
      <c r="BA55" s="21">
        <f t="shared" si="10"/>
        <v>9187769.7500000019</v>
      </c>
      <c r="BB55" s="21">
        <f t="shared" si="11"/>
        <v>27563309.251274511</v>
      </c>
      <c r="BC55" s="20">
        <v>2312082.2314999998</v>
      </c>
      <c r="BD55" s="20">
        <v>48675.415399999998</v>
      </c>
      <c r="BE55" s="20">
        <v>0</v>
      </c>
      <c r="BF55" s="20">
        <v>73013.123099999997</v>
      </c>
      <c r="BG55" s="21">
        <f t="shared" si="12"/>
        <v>2433770.7699999996</v>
      </c>
      <c r="BH55" s="20">
        <v>100</v>
      </c>
      <c r="BI55" s="20">
        <v>100</v>
      </c>
      <c r="BJ55" s="20">
        <v>0</v>
      </c>
      <c r="BK55" s="20">
        <v>100</v>
      </c>
      <c r="BL55" s="21">
        <f t="shared" si="13"/>
        <v>300</v>
      </c>
      <c r="BM55" s="20">
        <v>100</v>
      </c>
      <c r="BN55" s="20">
        <v>100</v>
      </c>
      <c r="BO55" s="20">
        <v>0</v>
      </c>
      <c r="BP55" s="20">
        <v>100</v>
      </c>
      <c r="BQ55" s="21">
        <f t="shared" si="14"/>
        <v>300</v>
      </c>
      <c r="BR55" s="20">
        <f t="shared" si="15"/>
        <v>2434370.7699999996</v>
      </c>
      <c r="BS55" s="24">
        <f t="shared" si="16"/>
        <v>61419333.716474511</v>
      </c>
    </row>
    <row r="56" spans="1:71">
      <c r="A56" s="30">
        <v>59</v>
      </c>
      <c r="B56" s="30" t="s">
        <v>54</v>
      </c>
      <c r="C56" s="30" t="s">
        <v>212</v>
      </c>
      <c r="D56" s="33" t="s">
        <v>213</v>
      </c>
      <c r="E56" s="30">
        <v>26276418</v>
      </c>
      <c r="F56" s="7">
        <v>0</v>
      </c>
      <c r="G56" s="7">
        <v>0</v>
      </c>
      <c r="H56" s="7"/>
      <c r="I56" s="7"/>
      <c r="J56" s="7">
        <v>512996.73</v>
      </c>
      <c r="K56" s="10">
        <f t="shared" si="1"/>
        <v>512996.73</v>
      </c>
      <c r="L56" s="7">
        <v>0</v>
      </c>
      <c r="M56" s="7"/>
      <c r="N56" s="7"/>
      <c r="O56" s="7">
        <v>554231.40999999992</v>
      </c>
      <c r="P56" s="10">
        <f t="shared" si="2"/>
        <v>554231.40999999992</v>
      </c>
      <c r="Q56" s="7">
        <v>0</v>
      </c>
      <c r="R56" s="7"/>
      <c r="S56" s="7"/>
      <c r="T56" s="7">
        <v>629378.15</v>
      </c>
      <c r="U56" s="28">
        <f t="shared" si="3"/>
        <v>629378.15</v>
      </c>
      <c r="V56" s="10">
        <f t="shared" si="4"/>
        <v>1696606.29</v>
      </c>
      <c r="W56" s="7">
        <v>0</v>
      </c>
      <c r="X56" s="7"/>
      <c r="Y56" s="7"/>
      <c r="Z56" s="7">
        <v>518069.44999999995</v>
      </c>
      <c r="AA56" s="8">
        <f t="shared" si="5"/>
        <v>518069.44999999995</v>
      </c>
      <c r="AB56" s="7">
        <v>0</v>
      </c>
      <c r="AC56" s="7"/>
      <c r="AD56" s="7"/>
      <c r="AE56" s="7">
        <v>624735.80000000005</v>
      </c>
      <c r="AF56" s="8">
        <f t="shared" si="6"/>
        <v>624735.80000000005</v>
      </c>
      <c r="AG56" s="7">
        <v>0</v>
      </c>
      <c r="AH56" s="7"/>
      <c r="AI56" s="7"/>
      <c r="AJ56" s="7">
        <v>427482.66</v>
      </c>
      <c r="AK56" s="8">
        <f t="shared" si="7"/>
        <v>427482.66</v>
      </c>
      <c r="AL56" s="8">
        <f t="shared" si="17"/>
        <v>1570287.91</v>
      </c>
      <c r="AM56" s="20">
        <v>0</v>
      </c>
      <c r="AN56" s="20">
        <v>0</v>
      </c>
      <c r="AO56" s="20">
        <v>0</v>
      </c>
      <c r="AP56" s="20">
        <v>565535.43000000005</v>
      </c>
      <c r="AQ56" s="21">
        <f t="shared" si="8"/>
        <v>565535.43000000005</v>
      </c>
      <c r="AR56" s="20">
        <v>0</v>
      </c>
      <c r="AS56" s="20">
        <v>0</v>
      </c>
      <c r="AT56" s="20">
        <v>0</v>
      </c>
      <c r="AU56" s="20">
        <v>565535.43000000005</v>
      </c>
      <c r="AV56" s="21">
        <f t="shared" si="9"/>
        <v>565535.43000000005</v>
      </c>
      <c r="AW56" s="20">
        <v>0</v>
      </c>
      <c r="AX56" s="20">
        <v>0</v>
      </c>
      <c r="AY56" s="20">
        <v>0</v>
      </c>
      <c r="AZ56" s="20">
        <v>565535.43000000005</v>
      </c>
      <c r="BA56" s="21">
        <f t="shared" si="10"/>
        <v>565535.43000000005</v>
      </c>
      <c r="BB56" s="21">
        <f t="shared" si="11"/>
        <v>1696606.29</v>
      </c>
      <c r="BC56" s="20">
        <v>0</v>
      </c>
      <c r="BD56" s="20">
        <v>0</v>
      </c>
      <c r="BE56" s="20">
        <v>0</v>
      </c>
      <c r="BF56" s="20">
        <v>149806.06</v>
      </c>
      <c r="BG56" s="21">
        <f t="shared" si="12"/>
        <v>149806.06</v>
      </c>
      <c r="BH56" s="20">
        <v>0</v>
      </c>
      <c r="BI56" s="20">
        <v>0</v>
      </c>
      <c r="BJ56" s="20">
        <v>0</v>
      </c>
      <c r="BK56" s="20">
        <v>100</v>
      </c>
      <c r="BL56" s="21">
        <f t="shared" si="13"/>
        <v>100</v>
      </c>
      <c r="BM56" s="20">
        <v>0</v>
      </c>
      <c r="BN56" s="20">
        <v>0</v>
      </c>
      <c r="BO56" s="20">
        <v>0</v>
      </c>
      <c r="BP56" s="20">
        <v>100</v>
      </c>
      <c r="BQ56" s="21">
        <f t="shared" si="14"/>
        <v>100</v>
      </c>
      <c r="BR56" s="20">
        <f t="shared" si="15"/>
        <v>150006.06</v>
      </c>
      <c r="BS56" s="24">
        <f t="shared" si="16"/>
        <v>5113506.55</v>
      </c>
    </row>
    <row r="57" spans="1:71">
      <c r="A57" s="30">
        <v>58</v>
      </c>
      <c r="B57" s="31" t="s">
        <v>55</v>
      </c>
      <c r="C57" s="31" t="s">
        <v>214</v>
      </c>
      <c r="D57" s="33" t="s">
        <v>215</v>
      </c>
      <c r="E57" s="30">
        <v>8272361</v>
      </c>
      <c r="F57" s="7">
        <v>0</v>
      </c>
      <c r="G57" s="7">
        <v>0</v>
      </c>
      <c r="H57" s="7"/>
      <c r="I57" s="7"/>
      <c r="J57" s="7">
        <v>387898.72</v>
      </c>
      <c r="K57" s="10">
        <f t="shared" si="1"/>
        <v>387898.72</v>
      </c>
      <c r="L57" s="7">
        <v>0</v>
      </c>
      <c r="M57" s="7"/>
      <c r="N57" s="7"/>
      <c r="O57" s="7">
        <v>438549.13</v>
      </c>
      <c r="P57" s="10">
        <f t="shared" si="2"/>
        <v>438549.13</v>
      </c>
      <c r="Q57" s="7">
        <v>0</v>
      </c>
      <c r="R57" s="7"/>
      <c r="S57" s="7"/>
      <c r="T57" s="7">
        <v>498245.33999999997</v>
      </c>
      <c r="U57" s="28">
        <f t="shared" si="3"/>
        <v>498245.33999999997</v>
      </c>
      <c r="V57" s="10">
        <f t="shared" si="4"/>
        <v>1324693.19</v>
      </c>
      <c r="W57" s="7">
        <v>0</v>
      </c>
      <c r="X57" s="7"/>
      <c r="Y57" s="7"/>
      <c r="Z57" s="7">
        <v>370147.79000000004</v>
      </c>
      <c r="AA57" s="8">
        <f t="shared" si="5"/>
        <v>370147.79000000004</v>
      </c>
      <c r="AB57" s="7">
        <v>0</v>
      </c>
      <c r="AC57" s="7"/>
      <c r="AD57" s="7"/>
      <c r="AE57" s="7">
        <v>433556.5</v>
      </c>
      <c r="AF57" s="8">
        <f t="shared" si="6"/>
        <v>433556.5</v>
      </c>
      <c r="AG57" s="7">
        <v>0</v>
      </c>
      <c r="AH57" s="7"/>
      <c r="AI57" s="7"/>
      <c r="AJ57" s="7">
        <v>362782.52</v>
      </c>
      <c r="AK57" s="8">
        <f t="shared" si="7"/>
        <v>362782.52</v>
      </c>
      <c r="AL57" s="8">
        <f t="shared" si="17"/>
        <v>1166486.81</v>
      </c>
      <c r="AM57" s="20">
        <v>9890.77</v>
      </c>
      <c r="AN57" s="20">
        <v>0</v>
      </c>
      <c r="AO57" s="20">
        <v>0</v>
      </c>
      <c r="AP57" s="20">
        <v>441564.4</v>
      </c>
      <c r="AQ57" s="21">
        <f t="shared" si="8"/>
        <v>451455.17000000004</v>
      </c>
      <c r="AR57" s="20">
        <v>9890.77</v>
      </c>
      <c r="AS57" s="20">
        <v>0</v>
      </c>
      <c r="AT57" s="20">
        <v>0</v>
      </c>
      <c r="AU57" s="20">
        <v>441564.4</v>
      </c>
      <c r="AV57" s="21">
        <f t="shared" si="9"/>
        <v>451455.17000000004</v>
      </c>
      <c r="AW57" s="20">
        <v>9890.77</v>
      </c>
      <c r="AX57" s="20">
        <v>0</v>
      </c>
      <c r="AY57" s="20">
        <v>0</v>
      </c>
      <c r="AZ57" s="20">
        <v>441564.4</v>
      </c>
      <c r="BA57" s="21">
        <f t="shared" si="10"/>
        <v>451455.17000000004</v>
      </c>
      <c r="BB57" s="21">
        <f t="shared" si="11"/>
        <v>1354365.5100000002</v>
      </c>
      <c r="BC57" s="20">
        <v>2391.7411999999999</v>
      </c>
      <c r="BD57" s="20">
        <v>0</v>
      </c>
      <c r="BE57" s="20">
        <v>0</v>
      </c>
      <c r="BF57" s="20">
        <v>117195.31879999999</v>
      </c>
      <c r="BG57" s="21">
        <f t="shared" si="12"/>
        <v>119587.06</v>
      </c>
      <c r="BH57" s="20">
        <v>100</v>
      </c>
      <c r="BI57" s="20">
        <v>0</v>
      </c>
      <c r="BJ57" s="20">
        <v>0</v>
      </c>
      <c r="BK57" s="20">
        <v>100</v>
      </c>
      <c r="BL57" s="21">
        <f t="shared" si="13"/>
        <v>200</v>
      </c>
      <c r="BM57" s="20">
        <v>100</v>
      </c>
      <c r="BN57" s="20">
        <v>0</v>
      </c>
      <c r="BO57" s="20">
        <v>0</v>
      </c>
      <c r="BP57" s="20">
        <v>100</v>
      </c>
      <c r="BQ57" s="21">
        <f t="shared" si="14"/>
        <v>200</v>
      </c>
      <c r="BR57" s="20">
        <f t="shared" si="15"/>
        <v>119987.06</v>
      </c>
      <c r="BS57" s="24">
        <f t="shared" si="16"/>
        <v>3965532.5700000003</v>
      </c>
    </row>
    <row r="58" spans="1:71">
      <c r="A58" s="30">
        <v>60</v>
      </c>
      <c r="B58" s="30" t="s">
        <v>56</v>
      </c>
      <c r="C58" s="30" t="s">
        <v>216</v>
      </c>
      <c r="D58" s="33" t="s">
        <v>217</v>
      </c>
      <c r="E58" s="30">
        <v>24710030</v>
      </c>
      <c r="F58" s="7">
        <v>0</v>
      </c>
      <c r="G58" s="7">
        <v>0</v>
      </c>
      <c r="H58" s="7"/>
      <c r="I58" s="7"/>
      <c r="J58" s="7">
        <v>80318.7</v>
      </c>
      <c r="K58" s="10">
        <f t="shared" si="1"/>
        <v>80318.7</v>
      </c>
      <c r="L58" s="7">
        <v>0</v>
      </c>
      <c r="M58" s="7"/>
      <c r="N58" s="7"/>
      <c r="O58" s="7">
        <v>125345.85</v>
      </c>
      <c r="P58" s="10">
        <f t="shared" si="2"/>
        <v>125345.85</v>
      </c>
      <c r="Q58" s="7">
        <v>0</v>
      </c>
      <c r="R58" s="7"/>
      <c r="S58" s="7"/>
      <c r="T58" s="7">
        <v>244606.95</v>
      </c>
      <c r="U58" s="28">
        <f t="shared" si="3"/>
        <v>244606.95</v>
      </c>
      <c r="V58" s="10">
        <f t="shared" si="4"/>
        <v>450271.5</v>
      </c>
      <c r="W58" s="7">
        <v>0</v>
      </c>
      <c r="X58" s="7"/>
      <c r="Y58" s="7"/>
      <c r="Z58" s="7">
        <v>160637.4</v>
      </c>
      <c r="AA58" s="8">
        <f t="shared" si="5"/>
        <v>160637.4</v>
      </c>
      <c r="AB58" s="7">
        <v>0</v>
      </c>
      <c r="AC58" s="7"/>
      <c r="AD58" s="7"/>
      <c r="AE58" s="7">
        <v>184976.4</v>
      </c>
      <c r="AF58" s="8">
        <f t="shared" si="6"/>
        <v>184976.4</v>
      </c>
      <c r="AG58" s="7">
        <v>0</v>
      </c>
      <c r="AH58" s="7"/>
      <c r="AI58" s="7"/>
      <c r="AJ58" s="7">
        <v>77525</v>
      </c>
      <c r="AK58" s="8">
        <f t="shared" si="7"/>
        <v>77525</v>
      </c>
      <c r="AL58" s="8">
        <f t="shared" si="17"/>
        <v>423138.8</v>
      </c>
      <c r="AM58" s="20">
        <v>0</v>
      </c>
      <c r="AN58" s="20">
        <v>0</v>
      </c>
      <c r="AO58" s="20">
        <v>0</v>
      </c>
      <c r="AP58" s="20">
        <v>150090.5</v>
      </c>
      <c r="AQ58" s="21">
        <f t="shared" si="8"/>
        <v>150090.5</v>
      </c>
      <c r="AR58" s="20">
        <v>0</v>
      </c>
      <c r="AS58" s="20">
        <v>0</v>
      </c>
      <c r="AT58" s="20">
        <v>0</v>
      </c>
      <c r="AU58" s="20">
        <v>150090.5</v>
      </c>
      <c r="AV58" s="21">
        <f t="shared" si="9"/>
        <v>150090.5</v>
      </c>
      <c r="AW58" s="20">
        <v>0</v>
      </c>
      <c r="AX58" s="20">
        <v>0</v>
      </c>
      <c r="AY58" s="20">
        <v>0</v>
      </c>
      <c r="AZ58" s="20">
        <v>150090.5</v>
      </c>
      <c r="BA58" s="21">
        <f t="shared" si="10"/>
        <v>150090.5</v>
      </c>
      <c r="BB58" s="21">
        <f t="shared" si="11"/>
        <v>450271.5</v>
      </c>
      <c r="BC58" s="20">
        <v>0</v>
      </c>
      <c r="BD58" s="20">
        <v>0</v>
      </c>
      <c r="BE58" s="20">
        <v>0</v>
      </c>
      <c r="BF58" s="20">
        <v>39757.839999999997</v>
      </c>
      <c r="BG58" s="21">
        <f t="shared" si="12"/>
        <v>39757.839999999997</v>
      </c>
      <c r="BH58" s="20">
        <v>0</v>
      </c>
      <c r="BI58" s="20">
        <v>0</v>
      </c>
      <c r="BJ58" s="20">
        <v>0</v>
      </c>
      <c r="BK58" s="20">
        <v>100</v>
      </c>
      <c r="BL58" s="21">
        <f t="shared" si="13"/>
        <v>100</v>
      </c>
      <c r="BM58" s="20">
        <v>0</v>
      </c>
      <c r="BN58" s="20">
        <v>0</v>
      </c>
      <c r="BO58" s="20">
        <v>0</v>
      </c>
      <c r="BP58" s="20">
        <v>100</v>
      </c>
      <c r="BQ58" s="21">
        <f t="shared" si="14"/>
        <v>100</v>
      </c>
      <c r="BR58" s="20">
        <f t="shared" si="15"/>
        <v>39957.839999999997</v>
      </c>
      <c r="BS58" s="24">
        <f t="shared" si="16"/>
        <v>1363639.6400000001</v>
      </c>
    </row>
    <row r="59" spans="1:71" ht="30">
      <c r="A59" s="30">
        <v>48</v>
      </c>
      <c r="B59" s="31" t="s">
        <v>57</v>
      </c>
      <c r="C59" s="31" t="s">
        <v>192</v>
      </c>
      <c r="D59" s="33" t="s">
        <v>193</v>
      </c>
      <c r="E59" s="30">
        <v>29417074</v>
      </c>
      <c r="F59" s="7">
        <v>0</v>
      </c>
      <c r="G59" s="7">
        <v>438326.10272000008</v>
      </c>
      <c r="H59" s="7"/>
      <c r="I59" s="7"/>
      <c r="J59" s="7">
        <v>2364.16</v>
      </c>
      <c r="K59" s="10">
        <f t="shared" si="1"/>
        <v>440690.26272000006</v>
      </c>
      <c r="L59" s="7">
        <v>438326.10272000008</v>
      </c>
      <c r="M59" s="7"/>
      <c r="N59" s="7"/>
      <c r="O59" s="7">
        <v>2364.16</v>
      </c>
      <c r="P59" s="10">
        <f t="shared" si="2"/>
        <v>440690.26272000006</v>
      </c>
      <c r="Q59" s="7">
        <v>438326.10272000008</v>
      </c>
      <c r="R59" s="7"/>
      <c r="S59" s="7"/>
      <c r="T59" s="7">
        <v>2364.16</v>
      </c>
      <c r="U59" s="28">
        <f t="shared" si="3"/>
        <v>440690.26272000006</v>
      </c>
      <c r="V59" s="10">
        <f t="shared" si="4"/>
        <v>1322070.7881600002</v>
      </c>
      <c r="W59" s="7">
        <v>438326.10272000008</v>
      </c>
      <c r="X59" s="7"/>
      <c r="Y59" s="7"/>
      <c r="Z59" s="7">
        <v>2364.16</v>
      </c>
      <c r="AA59" s="8">
        <f t="shared" si="5"/>
        <v>440690.26272000006</v>
      </c>
      <c r="AB59" s="7">
        <v>438326.10272000008</v>
      </c>
      <c r="AC59" s="7"/>
      <c r="AD59" s="7"/>
      <c r="AE59" s="7">
        <v>2364.16</v>
      </c>
      <c r="AF59" s="8">
        <f t="shared" si="6"/>
        <v>440690.26272000006</v>
      </c>
      <c r="AG59" s="7">
        <v>438326.10272000008</v>
      </c>
      <c r="AH59" s="7"/>
      <c r="AI59" s="7"/>
      <c r="AJ59" s="7">
        <v>2364.16</v>
      </c>
      <c r="AK59" s="8">
        <f t="shared" si="7"/>
        <v>440690.26272000006</v>
      </c>
      <c r="AL59" s="8">
        <f t="shared" si="17"/>
        <v>1322070.7881600002</v>
      </c>
      <c r="AM59" s="20">
        <v>694490.84</v>
      </c>
      <c r="AN59" s="20">
        <v>0</v>
      </c>
      <c r="AO59" s="20">
        <v>0</v>
      </c>
      <c r="AP59" s="20">
        <v>2364.16</v>
      </c>
      <c r="AQ59" s="21">
        <f t="shared" si="8"/>
        <v>696855</v>
      </c>
      <c r="AR59" s="20">
        <v>694490.84</v>
      </c>
      <c r="AS59" s="20">
        <v>0</v>
      </c>
      <c r="AT59" s="20">
        <v>0</v>
      </c>
      <c r="AU59" s="20">
        <v>2364.16</v>
      </c>
      <c r="AV59" s="21">
        <f t="shared" si="9"/>
        <v>696855</v>
      </c>
      <c r="AW59" s="20">
        <v>694490.84</v>
      </c>
      <c r="AX59" s="20">
        <v>0</v>
      </c>
      <c r="AY59" s="20">
        <v>0</v>
      </c>
      <c r="AZ59" s="20">
        <v>2364.16</v>
      </c>
      <c r="BA59" s="21">
        <f t="shared" si="10"/>
        <v>696855</v>
      </c>
      <c r="BB59" s="21">
        <f t="shared" si="11"/>
        <v>2090565</v>
      </c>
      <c r="BC59" s="20">
        <v>184591.62</v>
      </c>
      <c r="BD59" s="20">
        <v>0</v>
      </c>
      <c r="BE59" s="20">
        <v>0</v>
      </c>
      <c r="BF59" s="20">
        <v>0</v>
      </c>
      <c r="BG59" s="21">
        <f t="shared" si="12"/>
        <v>184591.62</v>
      </c>
      <c r="BH59" s="20">
        <v>100</v>
      </c>
      <c r="BI59" s="20">
        <v>0</v>
      </c>
      <c r="BJ59" s="20">
        <v>0</v>
      </c>
      <c r="BK59" s="20">
        <v>100</v>
      </c>
      <c r="BL59" s="21">
        <f t="shared" si="13"/>
        <v>200</v>
      </c>
      <c r="BM59" s="20">
        <v>100</v>
      </c>
      <c r="BN59" s="20">
        <v>0</v>
      </c>
      <c r="BO59" s="20">
        <v>0</v>
      </c>
      <c r="BP59" s="20">
        <v>100</v>
      </c>
      <c r="BQ59" s="21">
        <f t="shared" si="14"/>
        <v>200</v>
      </c>
      <c r="BR59" s="20">
        <f t="shared" si="15"/>
        <v>184991.62</v>
      </c>
      <c r="BS59" s="24">
        <f t="shared" si="16"/>
        <v>4919698.1963200001</v>
      </c>
    </row>
    <row r="60" spans="1:71">
      <c r="A60" s="30">
        <v>61</v>
      </c>
      <c r="B60" s="30" t="s">
        <v>58</v>
      </c>
      <c r="C60" s="31" t="s">
        <v>218</v>
      </c>
      <c r="D60" s="39" t="s">
        <v>219</v>
      </c>
      <c r="E60" s="30">
        <v>15446991</v>
      </c>
      <c r="F60" s="7">
        <v>16636.580000000002</v>
      </c>
      <c r="G60" s="7">
        <v>0</v>
      </c>
      <c r="H60" s="7"/>
      <c r="I60" s="7"/>
      <c r="J60" s="7">
        <v>102014.58</v>
      </c>
      <c r="K60" s="10">
        <f t="shared" si="1"/>
        <v>102014.58</v>
      </c>
      <c r="L60" s="7">
        <v>0</v>
      </c>
      <c r="M60" s="7"/>
      <c r="N60" s="7"/>
      <c r="O60" s="7">
        <v>132498.01</v>
      </c>
      <c r="P60" s="10">
        <f t="shared" si="2"/>
        <v>132498.01</v>
      </c>
      <c r="Q60" s="7">
        <v>0</v>
      </c>
      <c r="R60" s="7"/>
      <c r="S60" s="7"/>
      <c r="T60" s="7">
        <v>152417.89000000001</v>
      </c>
      <c r="U60" s="28">
        <f t="shared" si="3"/>
        <v>152417.89000000001</v>
      </c>
      <c r="V60" s="10">
        <f t="shared" si="4"/>
        <v>386930.48000000004</v>
      </c>
      <c r="W60" s="7">
        <v>0</v>
      </c>
      <c r="X60" s="7"/>
      <c r="Y60" s="7"/>
      <c r="Z60" s="7">
        <v>117614.51999999999</v>
      </c>
      <c r="AA60" s="8">
        <f t="shared" si="5"/>
        <v>117614.51999999999</v>
      </c>
      <c r="AB60" s="7">
        <v>0</v>
      </c>
      <c r="AC60" s="7"/>
      <c r="AD60" s="7"/>
      <c r="AE60" s="7">
        <v>139633.03</v>
      </c>
      <c r="AF60" s="8">
        <f t="shared" si="6"/>
        <v>139633.03</v>
      </c>
      <c r="AG60" s="7">
        <v>0</v>
      </c>
      <c r="AH60" s="7"/>
      <c r="AI60" s="7"/>
      <c r="AJ60" s="7">
        <v>79809.84</v>
      </c>
      <c r="AK60" s="8">
        <f t="shared" si="7"/>
        <v>79809.84</v>
      </c>
      <c r="AL60" s="8">
        <f t="shared" si="17"/>
        <v>337057.39</v>
      </c>
      <c r="AM60" s="20">
        <v>0</v>
      </c>
      <c r="AN60" s="20">
        <v>0</v>
      </c>
      <c r="AO60" s="20">
        <v>0</v>
      </c>
      <c r="AP60" s="20">
        <v>128976.83</v>
      </c>
      <c r="AQ60" s="21">
        <f t="shared" si="8"/>
        <v>128976.83</v>
      </c>
      <c r="AR60" s="20">
        <v>0</v>
      </c>
      <c r="AS60" s="20">
        <v>0</v>
      </c>
      <c r="AT60" s="20">
        <v>0</v>
      </c>
      <c r="AU60" s="20">
        <v>128976.83</v>
      </c>
      <c r="AV60" s="21">
        <f t="shared" si="9"/>
        <v>128976.83</v>
      </c>
      <c r="AW60" s="20">
        <v>0</v>
      </c>
      <c r="AX60" s="20">
        <v>0</v>
      </c>
      <c r="AY60" s="20">
        <v>0</v>
      </c>
      <c r="AZ60" s="20">
        <v>128976.83</v>
      </c>
      <c r="BA60" s="21">
        <f t="shared" si="10"/>
        <v>128976.83</v>
      </c>
      <c r="BB60" s="21">
        <f t="shared" si="11"/>
        <v>386930.49</v>
      </c>
      <c r="BC60" s="20">
        <v>0</v>
      </c>
      <c r="BD60" s="20">
        <v>0</v>
      </c>
      <c r="BE60" s="20">
        <v>0</v>
      </c>
      <c r="BF60" s="20">
        <v>34164.99</v>
      </c>
      <c r="BG60" s="21">
        <f t="shared" si="12"/>
        <v>34164.99</v>
      </c>
      <c r="BH60" s="20">
        <v>0</v>
      </c>
      <c r="BI60" s="20">
        <v>0</v>
      </c>
      <c r="BJ60" s="20">
        <v>0</v>
      </c>
      <c r="BK60" s="20">
        <v>100</v>
      </c>
      <c r="BL60" s="21">
        <f t="shared" si="13"/>
        <v>100</v>
      </c>
      <c r="BM60" s="20">
        <v>0</v>
      </c>
      <c r="BN60" s="20">
        <v>0</v>
      </c>
      <c r="BO60" s="20">
        <v>0</v>
      </c>
      <c r="BP60" s="20">
        <v>100</v>
      </c>
      <c r="BQ60" s="21">
        <f t="shared" si="14"/>
        <v>100</v>
      </c>
      <c r="BR60" s="20">
        <f t="shared" si="15"/>
        <v>34364.99</v>
      </c>
      <c r="BS60" s="24">
        <f t="shared" si="16"/>
        <v>1161919.9300000002</v>
      </c>
    </row>
    <row r="61" spans="1:71">
      <c r="A61" s="30">
        <v>63</v>
      </c>
      <c r="B61" s="30" t="s">
        <v>59</v>
      </c>
      <c r="C61" s="30" t="s">
        <v>220</v>
      </c>
      <c r="D61" s="33" t="s">
        <v>221</v>
      </c>
      <c r="E61" s="30">
        <v>28890251</v>
      </c>
      <c r="F61" s="7">
        <v>0</v>
      </c>
      <c r="G61" s="7">
        <v>558423.50886000006</v>
      </c>
      <c r="H61" s="7"/>
      <c r="I61" s="7"/>
      <c r="J61" s="7">
        <v>2531.04</v>
      </c>
      <c r="K61" s="10">
        <f t="shared" si="1"/>
        <v>560954.5488600001</v>
      </c>
      <c r="L61" s="7">
        <v>558423.50886000006</v>
      </c>
      <c r="M61" s="7"/>
      <c r="N61" s="7"/>
      <c r="O61" s="7">
        <v>2531.04</v>
      </c>
      <c r="P61" s="10">
        <f t="shared" si="2"/>
        <v>560954.5488600001</v>
      </c>
      <c r="Q61" s="7">
        <v>558423.50886000006</v>
      </c>
      <c r="R61" s="7"/>
      <c r="S61" s="7"/>
      <c r="T61" s="7">
        <v>2531.04</v>
      </c>
      <c r="U61" s="28">
        <f t="shared" si="3"/>
        <v>560954.5488600001</v>
      </c>
      <c r="V61" s="10">
        <f t="shared" si="4"/>
        <v>1682863.6465800004</v>
      </c>
      <c r="W61" s="7">
        <v>558423.50886000006</v>
      </c>
      <c r="X61" s="7"/>
      <c r="Y61" s="7"/>
      <c r="Z61" s="7">
        <v>2531.04</v>
      </c>
      <c r="AA61" s="8">
        <f t="shared" si="5"/>
        <v>560954.5488600001</v>
      </c>
      <c r="AB61" s="7">
        <v>558423.50886000006</v>
      </c>
      <c r="AC61" s="7"/>
      <c r="AD61" s="7"/>
      <c r="AE61" s="7">
        <v>5088.09</v>
      </c>
      <c r="AF61" s="8">
        <f t="shared" si="6"/>
        <v>563511.59886000003</v>
      </c>
      <c r="AG61" s="7">
        <v>558423.50886000006</v>
      </c>
      <c r="AH61" s="7"/>
      <c r="AI61" s="7"/>
      <c r="AJ61" s="7">
        <v>2531.04</v>
      </c>
      <c r="AK61" s="8">
        <f t="shared" si="7"/>
        <v>560954.5488600001</v>
      </c>
      <c r="AL61" s="8">
        <f t="shared" si="17"/>
        <v>1685420.6965800002</v>
      </c>
      <c r="AM61" s="20">
        <v>1864627.3</v>
      </c>
      <c r="AN61" s="20">
        <v>0</v>
      </c>
      <c r="AO61" s="20">
        <v>0</v>
      </c>
      <c r="AP61" s="20">
        <v>2531.04</v>
      </c>
      <c r="AQ61" s="21">
        <f t="shared" si="8"/>
        <v>1867158.34</v>
      </c>
      <c r="AR61" s="20">
        <v>1864627.3</v>
      </c>
      <c r="AS61" s="20">
        <v>0</v>
      </c>
      <c r="AT61" s="20">
        <v>0</v>
      </c>
      <c r="AU61" s="20">
        <v>2531.04</v>
      </c>
      <c r="AV61" s="21">
        <f t="shared" si="9"/>
        <v>1867158.34</v>
      </c>
      <c r="AW61" s="20">
        <v>1864627.3</v>
      </c>
      <c r="AX61" s="20">
        <v>0</v>
      </c>
      <c r="AY61" s="20">
        <v>0</v>
      </c>
      <c r="AZ61" s="20">
        <v>2531.04</v>
      </c>
      <c r="BA61" s="21">
        <f t="shared" si="10"/>
        <v>1867158.34</v>
      </c>
      <c r="BB61" s="21">
        <f t="shared" si="11"/>
        <v>5601475.0200000005</v>
      </c>
      <c r="BC61" s="20">
        <v>494596.13</v>
      </c>
      <c r="BD61" s="20">
        <v>0</v>
      </c>
      <c r="BE61" s="20">
        <v>0</v>
      </c>
      <c r="BF61" s="20">
        <v>0</v>
      </c>
      <c r="BG61" s="21">
        <f t="shared" si="12"/>
        <v>494596.13</v>
      </c>
      <c r="BH61" s="20">
        <v>100</v>
      </c>
      <c r="BI61" s="20">
        <v>0</v>
      </c>
      <c r="BJ61" s="20">
        <v>0</v>
      </c>
      <c r="BK61" s="20">
        <v>100</v>
      </c>
      <c r="BL61" s="21">
        <f t="shared" si="13"/>
        <v>200</v>
      </c>
      <c r="BM61" s="20">
        <v>100</v>
      </c>
      <c r="BN61" s="20">
        <v>0</v>
      </c>
      <c r="BO61" s="20">
        <v>0</v>
      </c>
      <c r="BP61" s="20">
        <v>100</v>
      </c>
      <c r="BQ61" s="21">
        <f t="shared" si="14"/>
        <v>200</v>
      </c>
      <c r="BR61" s="20">
        <f t="shared" si="15"/>
        <v>494996.13</v>
      </c>
      <c r="BS61" s="24">
        <f t="shared" si="16"/>
        <v>9464755.4931600019</v>
      </c>
    </row>
    <row r="62" spans="1:71">
      <c r="A62" s="30">
        <v>64</v>
      </c>
      <c r="B62" s="30" t="s">
        <v>60</v>
      </c>
      <c r="C62" s="30" t="s">
        <v>222</v>
      </c>
      <c r="D62" s="33" t="s">
        <v>223</v>
      </c>
      <c r="E62" s="30">
        <v>18905789</v>
      </c>
      <c r="F62" s="7">
        <v>0</v>
      </c>
      <c r="G62" s="7">
        <v>0</v>
      </c>
      <c r="H62" s="7"/>
      <c r="I62" s="7"/>
      <c r="J62" s="7">
        <v>285716.09000000003</v>
      </c>
      <c r="K62" s="10">
        <f t="shared" si="1"/>
        <v>285716.09000000003</v>
      </c>
      <c r="L62" s="7">
        <v>0</v>
      </c>
      <c r="M62" s="7"/>
      <c r="N62" s="7"/>
      <c r="O62" s="7">
        <v>314588.40999999997</v>
      </c>
      <c r="P62" s="10">
        <f t="shared" si="2"/>
        <v>314588.40999999997</v>
      </c>
      <c r="Q62" s="7">
        <v>0</v>
      </c>
      <c r="R62" s="7"/>
      <c r="S62" s="7"/>
      <c r="T62" s="7">
        <v>404336.95999999996</v>
      </c>
      <c r="U62" s="28">
        <f t="shared" si="3"/>
        <v>404336.95999999996</v>
      </c>
      <c r="V62" s="10">
        <f t="shared" si="4"/>
        <v>1004641.46</v>
      </c>
      <c r="W62" s="7">
        <v>0</v>
      </c>
      <c r="X62" s="7"/>
      <c r="Y62" s="7"/>
      <c r="Z62" s="7">
        <v>232899.57</v>
      </c>
      <c r="AA62" s="8">
        <f t="shared" si="5"/>
        <v>232899.57</v>
      </c>
      <c r="AB62" s="7">
        <v>0</v>
      </c>
      <c r="AC62" s="7"/>
      <c r="AD62" s="7"/>
      <c r="AE62" s="7">
        <v>327649.31</v>
      </c>
      <c r="AF62" s="8">
        <f t="shared" si="6"/>
        <v>327649.31</v>
      </c>
      <c r="AG62" s="7">
        <v>0</v>
      </c>
      <c r="AH62" s="7"/>
      <c r="AI62" s="7"/>
      <c r="AJ62" s="7">
        <v>223839.42</v>
      </c>
      <c r="AK62" s="8">
        <f t="shared" si="7"/>
        <v>223839.42</v>
      </c>
      <c r="AL62" s="8">
        <f t="shared" si="17"/>
        <v>784388.3</v>
      </c>
      <c r="AM62" s="20">
        <v>0</v>
      </c>
      <c r="AN62" s="20">
        <v>0</v>
      </c>
      <c r="AO62" s="20">
        <v>0</v>
      </c>
      <c r="AP62" s="20">
        <v>335251.61</v>
      </c>
      <c r="AQ62" s="21">
        <f t="shared" si="8"/>
        <v>335251.61</v>
      </c>
      <c r="AR62" s="20">
        <v>0</v>
      </c>
      <c r="AS62" s="20">
        <v>0</v>
      </c>
      <c r="AT62" s="20">
        <v>0</v>
      </c>
      <c r="AU62" s="20">
        <v>335251.61</v>
      </c>
      <c r="AV62" s="21">
        <f t="shared" si="9"/>
        <v>335251.61</v>
      </c>
      <c r="AW62" s="20">
        <v>0</v>
      </c>
      <c r="AX62" s="20">
        <v>0</v>
      </c>
      <c r="AY62" s="20">
        <v>0</v>
      </c>
      <c r="AZ62" s="20">
        <v>335251.61</v>
      </c>
      <c r="BA62" s="21">
        <f t="shared" si="10"/>
        <v>335251.61</v>
      </c>
      <c r="BB62" s="21">
        <f t="shared" si="11"/>
        <v>1005754.83</v>
      </c>
      <c r="BC62" s="20">
        <v>0</v>
      </c>
      <c r="BD62" s="20">
        <v>0</v>
      </c>
      <c r="BE62" s="20">
        <v>0</v>
      </c>
      <c r="BF62" s="20">
        <v>88805.62</v>
      </c>
      <c r="BG62" s="21">
        <f t="shared" si="12"/>
        <v>88805.62</v>
      </c>
      <c r="BH62" s="20">
        <v>0</v>
      </c>
      <c r="BI62" s="20">
        <v>0</v>
      </c>
      <c r="BJ62" s="20">
        <v>0</v>
      </c>
      <c r="BK62" s="20">
        <v>100</v>
      </c>
      <c r="BL62" s="21">
        <f t="shared" si="13"/>
        <v>100</v>
      </c>
      <c r="BM62" s="20">
        <v>0</v>
      </c>
      <c r="BN62" s="20">
        <v>0</v>
      </c>
      <c r="BO62" s="20">
        <v>0</v>
      </c>
      <c r="BP62" s="20">
        <v>100</v>
      </c>
      <c r="BQ62" s="21">
        <f t="shared" si="14"/>
        <v>100</v>
      </c>
      <c r="BR62" s="20">
        <f t="shared" si="15"/>
        <v>89005.62</v>
      </c>
      <c r="BS62" s="24">
        <f t="shared" si="16"/>
        <v>2883790.21</v>
      </c>
    </row>
    <row r="63" spans="1:71">
      <c r="A63" s="30">
        <v>43</v>
      </c>
      <c r="B63" s="31" t="s">
        <v>61</v>
      </c>
      <c r="C63" s="31" t="s">
        <v>224</v>
      </c>
      <c r="D63" s="33" t="s">
        <v>225</v>
      </c>
      <c r="E63" s="30">
        <v>4267257</v>
      </c>
      <c r="F63" s="7">
        <v>0</v>
      </c>
      <c r="G63" s="7">
        <v>1132427.1504000002</v>
      </c>
      <c r="H63" s="7">
        <v>168747.45333333334</v>
      </c>
      <c r="I63" s="7"/>
      <c r="J63" s="7">
        <v>110255.32</v>
      </c>
      <c r="K63" s="10">
        <f t="shared" si="1"/>
        <v>1411429.9237333336</v>
      </c>
      <c r="L63" s="7">
        <v>1132427.1504000002</v>
      </c>
      <c r="M63" s="7">
        <v>168747.45333333334</v>
      </c>
      <c r="N63" s="7"/>
      <c r="O63" s="7">
        <v>110255.32</v>
      </c>
      <c r="P63" s="10">
        <f t="shared" si="2"/>
        <v>1411429.9237333336</v>
      </c>
      <c r="Q63" s="7">
        <v>1132427.1504000002</v>
      </c>
      <c r="R63" s="7">
        <v>168747.45333333334</v>
      </c>
      <c r="S63" s="7"/>
      <c r="T63" s="7">
        <v>133667.09</v>
      </c>
      <c r="U63" s="28">
        <f t="shared" si="3"/>
        <v>1434841.6937333336</v>
      </c>
      <c r="V63" s="10">
        <f t="shared" si="4"/>
        <v>4257701.5412000008</v>
      </c>
      <c r="W63" s="7">
        <v>1132427.1504000002</v>
      </c>
      <c r="X63" s="7">
        <v>168747.45333333334</v>
      </c>
      <c r="Y63" s="7"/>
      <c r="Z63" s="7">
        <v>110255.32</v>
      </c>
      <c r="AA63" s="8">
        <f t="shared" si="5"/>
        <v>1411429.9237333336</v>
      </c>
      <c r="AB63" s="7">
        <v>1132427.1504000002</v>
      </c>
      <c r="AC63" s="7">
        <v>168747.45333333334</v>
      </c>
      <c r="AD63" s="7"/>
      <c r="AE63" s="7">
        <v>146394.75</v>
      </c>
      <c r="AF63" s="8">
        <f t="shared" si="6"/>
        <v>1447569.3537333335</v>
      </c>
      <c r="AG63" s="7">
        <v>1132427.1504000002</v>
      </c>
      <c r="AH63" s="7">
        <v>168747.45333333334</v>
      </c>
      <c r="AI63" s="7"/>
      <c r="AJ63" s="7">
        <v>110255.32</v>
      </c>
      <c r="AK63" s="8">
        <f t="shared" ref="AK63:AK90" si="18">+AG63+AH63+AI63+AJ63</f>
        <v>1411429.9237333336</v>
      </c>
      <c r="AL63" s="8">
        <f t="shared" si="17"/>
        <v>4270429.2012000009</v>
      </c>
      <c r="AM63" s="20">
        <v>1769278.97</v>
      </c>
      <c r="AN63" s="20">
        <v>168617.84</v>
      </c>
      <c r="AO63" s="20">
        <v>0</v>
      </c>
      <c r="AP63" s="20">
        <v>110255.32</v>
      </c>
      <c r="AQ63" s="21">
        <f t="shared" ref="AQ63:AQ92" si="19">+AM63+AN63+AO63+AP63</f>
        <v>2048152.1300000001</v>
      </c>
      <c r="AR63" s="20">
        <v>1769278.97</v>
      </c>
      <c r="AS63" s="20">
        <v>168617.84</v>
      </c>
      <c r="AT63" s="20">
        <v>0</v>
      </c>
      <c r="AU63" s="20">
        <v>110255.32</v>
      </c>
      <c r="AV63" s="21">
        <f t="shared" ref="AV63:AV92" si="20">+AR63+AS63+AT63+AU63</f>
        <v>2048152.1300000001</v>
      </c>
      <c r="AW63" s="20">
        <v>1769278.97</v>
      </c>
      <c r="AX63" s="20">
        <v>168617.84</v>
      </c>
      <c r="AY63" s="20">
        <v>0</v>
      </c>
      <c r="AZ63" s="20">
        <v>110255.32</v>
      </c>
      <c r="BA63" s="21">
        <f t="shared" ref="BA63:BA92" si="21">+AW63+AX63+AY63+AZ63</f>
        <v>2048152.1300000001</v>
      </c>
      <c r="BB63" s="21">
        <f t="shared" ref="BB63:BB92" si="22">+AQ63+AV63+BA63</f>
        <v>6144456.3900000006</v>
      </c>
      <c r="BC63" s="20">
        <v>466584.41720000003</v>
      </c>
      <c r="BD63" s="20">
        <v>43403.2016</v>
      </c>
      <c r="BE63" s="20">
        <v>0</v>
      </c>
      <c r="BF63" s="20">
        <v>32552.4012</v>
      </c>
      <c r="BG63" s="21">
        <f t="shared" ref="BG63:BG92" si="23">+BC63+BD63+BE63+BF63</f>
        <v>542540.02</v>
      </c>
      <c r="BH63" s="20">
        <v>100</v>
      </c>
      <c r="BI63" s="20">
        <v>100</v>
      </c>
      <c r="BJ63" s="20">
        <v>0</v>
      </c>
      <c r="BK63" s="20">
        <v>100</v>
      </c>
      <c r="BL63" s="21">
        <f t="shared" ref="BL63:BL92" si="24">+BK63+BH63+BI63+BJ63</f>
        <v>300</v>
      </c>
      <c r="BM63" s="20">
        <v>100</v>
      </c>
      <c r="BN63" s="20">
        <v>100</v>
      </c>
      <c r="BO63" s="20">
        <v>0</v>
      </c>
      <c r="BP63" s="20">
        <v>100</v>
      </c>
      <c r="BQ63" s="21">
        <f t="shared" ref="BQ63:BQ92" si="25">+BP63+BM63+BN63+BO63</f>
        <v>300</v>
      </c>
      <c r="BR63" s="20">
        <f t="shared" ref="BR63:BR92" si="26">+BG63+BL63+BQ63</f>
        <v>543140.02</v>
      </c>
      <c r="BS63" s="24">
        <f t="shared" si="16"/>
        <v>15215727.152400002</v>
      </c>
    </row>
    <row r="64" spans="1:71">
      <c r="A64" s="30">
        <v>44</v>
      </c>
      <c r="B64" s="40" t="s">
        <v>62</v>
      </c>
      <c r="C64" s="40" t="s">
        <v>226</v>
      </c>
      <c r="D64" s="33" t="s">
        <v>227</v>
      </c>
      <c r="E64" s="30">
        <v>4505316</v>
      </c>
      <c r="F64" s="7">
        <v>106558.54</v>
      </c>
      <c r="G64" s="7">
        <v>2577808.2739200001</v>
      </c>
      <c r="H64" s="7">
        <v>502115.180375</v>
      </c>
      <c r="I64" s="7"/>
      <c r="J64" s="7">
        <v>355632.95</v>
      </c>
      <c r="K64" s="10">
        <f t="shared" si="1"/>
        <v>3435556.4042950002</v>
      </c>
      <c r="L64" s="7">
        <v>2577808.2739200001</v>
      </c>
      <c r="M64" s="7">
        <v>502115.180375</v>
      </c>
      <c r="N64" s="7"/>
      <c r="O64" s="7">
        <v>364878.06</v>
      </c>
      <c r="P64" s="10">
        <f t="shared" si="2"/>
        <v>3444801.5142950001</v>
      </c>
      <c r="Q64" s="7">
        <v>2577808.2739200001</v>
      </c>
      <c r="R64" s="7">
        <v>502115.180375</v>
      </c>
      <c r="S64" s="7"/>
      <c r="T64" s="7">
        <v>481433.38</v>
      </c>
      <c r="U64" s="28">
        <f t="shared" si="3"/>
        <v>3561356.8342949999</v>
      </c>
      <c r="V64" s="10">
        <f t="shared" si="4"/>
        <v>10441714.752884999</v>
      </c>
      <c r="W64" s="7">
        <v>2577808.2739200001</v>
      </c>
      <c r="X64" s="7">
        <v>502115.180375</v>
      </c>
      <c r="Y64" s="7"/>
      <c r="Z64" s="7">
        <v>313615.95999999996</v>
      </c>
      <c r="AA64" s="8">
        <f t="shared" si="5"/>
        <v>3393539.414295</v>
      </c>
      <c r="AB64" s="7">
        <v>2577808.2739200001</v>
      </c>
      <c r="AC64" s="7">
        <v>502115.180375</v>
      </c>
      <c r="AD64" s="7"/>
      <c r="AE64" s="7">
        <v>491185.68</v>
      </c>
      <c r="AF64" s="8">
        <f t="shared" si="6"/>
        <v>3571109.1342950002</v>
      </c>
      <c r="AG64" s="7">
        <v>2577808.2739200001</v>
      </c>
      <c r="AH64" s="7">
        <v>502115.180375</v>
      </c>
      <c r="AI64" s="7"/>
      <c r="AJ64" s="7">
        <v>163314.38</v>
      </c>
      <c r="AK64" s="8">
        <f t="shared" si="18"/>
        <v>3243237.8342949999</v>
      </c>
      <c r="AL64" s="8">
        <f t="shared" si="17"/>
        <v>10207886.382885002</v>
      </c>
      <c r="AM64" s="20">
        <v>3895641.89</v>
      </c>
      <c r="AN64" s="20">
        <v>502642.7</v>
      </c>
      <c r="AO64" s="20">
        <v>0</v>
      </c>
      <c r="AP64" s="20">
        <v>400648.12999999995</v>
      </c>
      <c r="AQ64" s="21">
        <f t="shared" si="19"/>
        <v>4798932.72</v>
      </c>
      <c r="AR64" s="20">
        <v>3895641.89</v>
      </c>
      <c r="AS64" s="20">
        <v>502642.7</v>
      </c>
      <c r="AT64" s="20">
        <v>0</v>
      </c>
      <c r="AU64" s="20">
        <v>400648.12999999995</v>
      </c>
      <c r="AV64" s="21">
        <f t="shared" si="20"/>
        <v>4798932.72</v>
      </c>
      <c r="AW64" s="20">
        <v>3895641.89</v>
      </c>
      <c r="AX64" s="20">
        <v>502642.7</v>
      </c>
      <c r="AY64" s="20">
        <v>0</v>
      </c>
      <c r="AZ64" s="20">
        <v>400648.12999999995</v>
      </c>
      <c r="BA64" s="21">
        <f t="shared" si="21"/>
        <v>4798932.72</v>
      </c>
      <c r="BB64" s="21">
        <f t="shared" si="22"/>
        <v>14396798.16</v>
      </c>
      <c r="BC64" s="20">
        <v>1029672.8181</v>
      </c>
      <c r="BD64" s="20">
        <v>127120.10100000001</v>
      </c>
      <c r="BE64" s="20">
        <v>0</v>
      </c>
      <c r="BF64" s="20">
        <v>114408.0909</v>
      </c>
      <c r="BG64" s="21">
        <f t="shared" si="23"/>
        <v>1271201.01</v>
      </c>
      <c r="BH64" s="20">
        <v>100</v>
      </c>
      <c r="BI64" s="20">
        <v>100</v>
      </c>
      <c r="BJ64" s="20">
        <v>0</v>
      </c>
      <c r="BK64" s="20">
        <v>100</v>
      </c>
      <c r="BL64" s="21">
        <f t="shared" si="24"/>
        <v>300</v>
      </c>
      <c r="BM64" s="20">
        <v>100</v>
      </c>
      <c r="BN64" s="20">
        <v>100</v>
      </c>
      <c r="BO64" s="20">
        <v>0</v>
      </c>
      <c r="BP64" s="20">
        <v>100</v>
      </c>
      <c r="BQ64" s="21">
        <f t="shared" si="25"/>
        <v>300</v>
      </c>
      <c r="BR64" s="20">
        <f t="shared" si="26"/>
        <v>1271801.01</v>
      </c>
      <c r="BS64" s="24">
        <f t="shared" si="16"/>
        <v>36424758.845770001</v>
      </c>
    </row>
    <row r="65" spans="1:71">
      <c r="A65" s="30">
        <v>65</v>
      </c>
      <c r="B65" s="30" t="s">
        <v>63</v>
      </c>
      <c r="C65" s="30" t="s">
        <v>228</v>
      </c>
      <c r="D65" s="33" t="s">
        <v>229</v>
      </c>
      <c r="E65" s="30">
        <v>27303715</v>
      </c>
      <c r="F65" s="7">
        <v>0</v>
      </c>
      <c r="G65" s="7">
        <v>0</v>
      </c>
      <c r="H65" s="7"/>
      <c r="I65" s="7">
        <v>203899.73333333331</v>
      </c>
      <c r="J65" s="7">
        <v>0</v>
      </c>
      <c r="K65" s="10">
        <f t="shared" si="1"/>
        <v>203899.73333333331</v>
      </c>
      <c r="L65" s="7">
        <v>0</v>
      </c>
      <c r="M65" s="7"/>
      <c r="N65" s="7">
        <v>203899.73333333331</v>
      </c>
      <c r="O65" s="7">
        <v>0</v>
      </c>
      <c r="P65" s="10">
        <f t="shared" si="2"/>
        <v>203899.73333333331</v>
      </c>
      <c r="Q65" s="7">
        <v>0</v>
      </c>
      <c r="R65" s="7"/>
      <c r="S65" s="7">
        <v>203899.73333333331</v>
      </c>
      <c r="T65" s="7">
        <v>0</v>
      </c>
      <c r="U65" s="28">
        <f t="shared" si="3"/>
        <v>203899.73333333331</v>
      </c>
      <c r="V65" s="10">
        <f t="shared" si="4"/>
        <v>611699.19999999995</v>
      </c>
      <c r="W65" s="7">
        <v>0</v>
      </c>
      <c r="X65" s="7"/>
      <c r="Y65" s="7">
        <v>203899.73333333331</v>
      </c>
      <c r="Z65" s="7">
        <v>0</v>
      </c>
      <c r="AA65" s="8">
        <f t="shared" si="5"/>
        <v>203899.73333333331</v>
      </c>
      <c r="AB65" s="7">
        <v>0</v>
      </c>
      <c r="AC65" s="7"/>
      <c r="AD65" s="7">
        <v>203899.73333333331</v>
      </c>
      <c r="AE65" s="7">
        <v>0</v>
      </c>
      <c r="AF65" s="8">
        <f t="shared" si="6"/>
        <v>203899.73333333331</v>
      </c>
      <c r="AG65" s="7">
        <v>0</v>
      </c>
      <c r="AH65" s="7"/>
      <c r="AI65" s="7">
        <v>203899.73333333331</v>
      </c>
      <c r="AJ65" s="7">
        <v>0</v>
      </c>
      <c r="AK65" s="8">
        <f t="shared" si="18"/>
        <v>203899.73333333331</v>
      </c>
      <c r="AL65" s="8">
        <f t="shared" si="17"/>
        <v>611699.19999999995</v>
      </c>
      <c r="AM65" s="20">
        <v>0</v>
      </c>
      <c r="AN65" s="20">
        <v>0</v>
      </c>
      <c r="AO65" s="20">
        <v>203899.73</v>
      </c>
      <c r="AP65" s="20">
        <v>0</v>
      </c>
      <c r="AQ65" s="21">
        <f t="shared" si="19"/>
        <v>203899.73</v>
      </c>
      <c r="AR65" s="20">
        <v>0</v>
      </c>
      <c r="AS65" s="20">
        <v>0</v>
      </c>
      <c r="AT65" s="20">
        <v>203899.73</v>
      </c>
      <c r="AU65" s="20">
        <v>0</v>
      </c>
      <c r="AV65" s="21">
        <f t="shared" si="20"/>
        <v>203899.73</v>
      </c>
      <c r="AW65" s="20">
        <v>0</v>
      </c>
      <c r="AX65" s="20">
        <v>0</v>
      </c>
      <c r="AY65" s="20">
        <v>203899.73</v>
      </c>
      <c r="AZ65" s="20">
        <v>0</v>
      </c>
      <c r="BA65" s="21">
        <f t="shared" si="21"/>
        <v>203899.73</v>
      </c>
      <c r="BB65" s="21">
        <f t="shared" si="22"/>
        <v>611699.19000000006</v>
      </c>
      <c r="BC65" s="20">
        <v>0</v>
      </c>
      <c r="BD65" s="20">
        <v>0</v>
      </c>
      <c r="BE65" s="20">
        <v>54011.5</v>
      </c>
      <c r="BF65" s="20">
        <v>0</v>
      </c>
      <c r="BG65" s="21">
        <f t="shared" si="23"/>
        <v>54011.5</v>
      </c>
      <c r="BH65" s="20">
        <v>0</v>
      </c>
      <c r="BI65" s="20">
        <v>0</v>
      </c>
      <c r="BJ65" s="20">
        <v>100</v>
      </c>
      <c r="BK65" s="20">
        <v>0</v>
      </c>
      <c r="BL65" s="21">
        <f t="shared" si="24"/>
        <v>100</v>
      </c>
      <c r="BM65" s="20">
        <v>0</v>
      </c>
      <c r="BN65" s="20">
        <v>0</v>
      </c>
      <c r="BO65" s="20">
        <v>100</v>
      </c>
      <c r="BP65" s="20">
        <v>0</v>
      </c>
      <c r="BQ65" s="21">
        <f t="shared" si="25"/>
        <v>100</v>
      </c>
      <c r="BR65" s="20">
        <f t="shared" si="26"/>
        <v>54211.5</v>
      </c>
      <c r="BS65" s="24">
        <f t="shared" si="16"/>
        <v>1889309.0899999999</v>
      </c>
    </row>
    <row r="66" spans="1:71">
      <c r="A66" s="30">
        <v>62</v>
      </c>
      <c r="B66" s="31" t="s">
        <v>64</v>
      </c>
      <c r="C66" s="31" t="s">
        <v>230</v>
      </c>
      <c r="D66" s="33" t="s">
        <v>231</v>
      </c>
      <c r="E66" s="37">
        <v>25870802</v>
      </c>
      <c r="F66" s="7">
        <v>0</v>
      </c>
      <c r="G66" s="7">
        <v>718838.94132600003</v>
      </c>
      <c r="H66" s="7">
        <v>93734.024666666664</v>
      </c>
      <c r="I66" s="7"/>
      <c r="J66" s="7">
        <v>124414.88</v>
      </c>
      <c r="K66" s="10">
        <f t="shared" si="1"/>
        <v>936987.84599266667</v>
      </c>
      <c r="L66" s="7">
        <v>718838.94132600003</v>
      </c>
      <c r="M66" s="7">
        <v>93734.024666666664</v>
      </c>
      <c r="N66" s="7"/>
      <c r="O66" s="7">
        <v>124414.88</v>
      </c>
      <c r="P66" s="10">
        <f t="shared" si="2"/>
        <v>936987.84599266667</v>
      </c>
      <c r="Q66" s="7">
        <f>718838.941326+440578.71</f>
        <v>1159417.651326</v>
      </c>
      <c r="R66" s="7">
        <v>93734.024666666664</v>
      </c>
      <c r="S66" s="7"/>
      <c r="T66" s="7">
        <v>126362</v>
      </c>
      <c r="U66" s="28">
        <f t="shared" si="3"/>
        <v>1379513.6759926667</v>
      </c>
      <c r="V66" s="10">
        <f t="shared" si="4"/>
        <v>3253489.3679780001</v>
      </c>
      <c r="W66" s="7">
        <f>718838.941326+250000</f>
        <v>968838.94132600003</v>
      </c>
      <c r="X66" s="7">
        <v>93734.024666666664</v>
      </c>
      <c r="Y66" s="7"/>
      <c r="Z66" s="7">
        <v>124414.88</v>
      </c>
      <c r="AA66" s="8">
        <f t="shared" si="5"/>
        <v>1186987.8459926667</v>
      </c>
      <c r="AB66" s="7">
        <v>718838.94132600003</v>
      </c>
      <c r="AC66" s="7">
        <v>93734.024666666664</v>
      </c>
      <c r="AD66" s="7"/>
      <c r="AE66" s="7">
        <v>124414.88</v>
      </c>
      <c r="AF66" s="8">
        <f t="shared" si="6"/>
        <v>936987.84599266667</v>
      </c>
      <c r="AG66" s="7">
        <v>718838.94132600003</v>
      </c>
      <c r="AH66" s="7">
        <v>93734.024666666664</v>
      </c>
      <c r="AI66" s="7"/>
      <c r="AJ66" s="7">
        <v>124414.88</v>
      </c>
      <c r="AK66" s="8">
        <f t="shared" si="18"/>
        <v>936987.84599266667</v>
      </c>
      <c r="AL66" s="8">
        <f t="shared" ref="AL66:AL90" si="27">+AA66+AF66+AK66</f>
        <v>3060963.537978</v>
      </c>
      <c r="AM66" s="20">
        <v>1636729.05</v>
      </c>
      <c r="AN66" s="20">
        <v>0</v>
      </c>
      <c r="AO66" s="20">
        <v>0</v>
      </c>
      <c r="AP66" s="20">
        <v>124414.88</v>
      </c>
      <c r="AQ66" s="21">
        <f t="shared" si="19"/>
        <v>1761143.9300000002</v>
      </c>
      <c r="AR66" s="20">
        <v>1636729.05</v>
      </c>
      <c r="AS66" s="20">
        <v>0</v>
      </c>
      <c r="AT66" s="20">
        <v>0</v>
      </c>
      <c r="AU66" s="20">
        <v>124414.88</v>
      </c>
      <c r="AV66" s="21">
        <f t="shared" si="20"/>
        <v>1761143.9300000002</v>
      </c>
      <c r="AW66" s="20">
        <v>1636729.05</v>
      </c>
      <c r="AX66" s="20">
        <v>0</v>
      </c>
      <c r="AY66" s="20">
        <v>0</v>
      </c>
      <c r="AZ66" s="20">
        <v>124414.88</v>
      </c>
      <c r="BA66" s="21">
        <f t="shared" si="21"/>
        <v>1761143.9300000002</v>
      </c>
      <c r="BB66" s="21">
        <f t="shared" si="22"/>
        <v>5283431.790000001</v>
      </c>
      <c r="BC66" s="20">
        <v>433857.75959999999</v>
      </c>
      <c r="BD66" s="20">
        <v>0</v>
      </c>
      <c r="BE66" s="20">
        <v>0</v>
      </c>
      <c r="BF66" s="20">
        <v>32655.9604</v>
      </c>
      <c r="BG66" s="21">
        <f t="shared" si="23"/>
        <v>466513.72</v>
      </c>
      <c r="BH66" s="20">
        <v>100</v>
      </c>
      <c r="BI66" s="20">
        <v>0</v>
      </c>
      <c r="BJ66" s="20">
        <v>0</v>
      </c>
      <c r="BK66" s="20">
        <v>100</v>
      </c>
      <c r="BL66" s="21">
        <f t="shared" si="24"/>
        <v>200</v>
      </c>
      <c r="BM66" s="20">
        <v>100</v>
      </c>
      <c r="BN66" s="20">
        <v>0</v>
      </c>
      <c r="BO66" s="20">
        <v>0</v>
      </c>
      <c r="BP66" s="20">
        <v>100</v>
      </c>
      <c r="BQ66" s="21">
        <f t="shared" si="25"/>
        <v>200</v>
      </c>
      <c r="BR66" s="20">
        <f t="shared" si="26"/>
        <v>466913.72</v>
      </c>
      <c r="BS66" s="24">
        <f t="shared" si="16"/>
        <v>12064798.415956002</v>
      </c>
    </row>
    <row r="67" spans="1:71">
      <c r="A67" s="30">
        <v>70</v>
      </c>
      <c r="B67" s="30" t="s">
        <v>232</v>
      </c>
      <c r="C67" s="30" t="s">
        <v>233</v>
      </c>
      <c r="D67" s="33" t="s">
        <v>234</v>
      </c>
      <c r="E67" s="30">
        <v>10826701</v>
      </c>
      <c r="F67" s="7">
        <v>0</v>
      </c>
      <c r="G67" s="7">
        <v>18296.9254</v>
      </c>
      <c r="H67" s="7"/>
      <c r="I67" s="7"/>
      <c r="J67" s="7">
        <v>16952.419999999998</v>
      </c>
      <c r="K67" s="10">
        <f t="shared" ref="K67:K92" si="28">+G67+H67+I67+J67</f>
        <v>35249.345399999998</v>
      </c>
      <c r="L67" s="7">
        <v>18296.9254</v>
      </c>
      <c r="M67" s="7"/>
      <c r="N67" s="7"/>
      <c r="O67" s="7">
        <v>16952.419999999998</v>
      </c>
      <c r="P67" s="10">
        <f t="shared" ref="P67:P92" si="29">+L67+M67+N67+O67</f>
        <v>35249.345399999998</v>
      </c>
      <c r="Q67" s="7">
        <v>18296.9254</v>
      </c>
      <c r="R67" s="7"/>
      <c r="S67" s="7"/>
      <c r="T67" s="7">
        <v>16952.419999999998</v>
      </c>
      <c r="U67" s="28">
        <f t="shared" ref="U67:U92" si="30">+Q67+R67+S67+T67</f>
        <v>35249.345399999998</v>
      </c>
      <c r="V67" s="10">
        <f t="shared" ref="V67:V92" si="31">+K67+P67+U67</f>
        <v>105748.0362</v>
      </c>
      <c r="W67" s="7">
        <f>18296.9254+11214.24</f>
        <v>29511.165399999998</v>
      </c>
      <c r="X67" s="7"/>
      <c r="Y67" s="7"/>
      <c r="Z67" s="7">
        <v>16952.419999999998</v>
      </c>
      <c r="AA67" s="8">
        <f t="shared" ref="AA67:AA92" si="32">+W67+X67+Y67+Z67</f>
        <v>46463.585399999996</v>
      </c>
      <c r="AB67" s="7">
        <f>18296.9254+11214.24</f>
        <v>29511.165399999998</v>
      </c>
      <c r="AC67" s="7"/>
      <c r="AD67" s="7"/>
      <c r="AE67" s="7">
        <v>17630.68</v>
      </c>
      <c r="AF67" s="8">
        <f t="shared" ref="AF67:AF92" si="33">+AB67+AC67+AD67+AE67</f>
        <v>47141.845399999998</v>
      </c>
      <c r="AG67" s="7">
        <f>18296.9254+11214.24</f>
        <v>29511.165399999998</v>
      </c>
      <c r="AH67" s="7"/>
      <c r="AI67" s="7"/>
      <c r="AJ67" s="7">
        <v>16952.419999999998</v>
      </c>
      <c r="AK67" s="8">
        <f t="shared" si="18"/>
        <v>46463.585399999996</v>
      </c>
      <c r="AL67" s="8">
        <f t="shared" si="27"/>
        <v>140069.01620000001</v>
      </c>
      <c r="AM67" s="20">
        <v>237544.53</v>
      </c>
      <c r="AN67" s="20">
        <v>0</v>
      </c>
      <c r="AO67" s="20">
        <v>0</v>
      </c>
      <c r="AP67" s="20">
        <v>16952.419999999998</v>
      </c>
      <c r="AQ67" s="21">
        <f t="shared" si="19"/>
        <v>254496.95</v>
      </c>
      <c r="AR67" s="20">
        <v>237544.53</v>
      </c>
      <c r="AS67" s="20">
        <v>0</v>
      </c>
      <c r="AT67" s="20">
        <v>0</v>
      </c>
      <c r="AU67" s="20">
        <v>16952.419999999998</v>
      </c>
      <c r="AV67" s="21">
        <f t="shared" si="20"/>
        <v>254496.95</v>
      </c>
      <c r="AW67" s="20">
        <v>237544.53</v>
      </c>
      <c r="AX67" s="20">
        <v>0</v>
      </c>
      <c r="AY67" s="20">
        <v>0</v>
      </c>
      <c r="AZ67" s="20">
        <v>16952.419999999998</v>
      </c>
      <c r="BA67" s="21">
        <f t="shared" si="21"/>
        <v>254496.95</v>
      </c>
      <c r="BB67" s="21">
        <f t="shared" si="22"/>
        <v>763490.85000000009</v>
      </c>
      <c r="BC67" s="20">
        <v>62695.317600000009</v>
      </c>
      <c r="BD67" s="20">
        <v>0</v>
      </c>
      <c r="BE67" s="20">
        <v>0</v>
      </c>
      <c r="BF67" s="20">
        <v>4719.0024000000012</v>
      </c>
      <c r="BG67" s="21">
        <f t="shared" si="23"/>
        <v>67414.320000000007</v>
      </c>
      <c r="BH67" s="20">
        <v>100</v>
      </c>
      <c r="BI67" s="20">
        <v>0</v>
      </c>
      <c r="BJ67" s="20">
        <v>0</v>
      </c>
      <c r="BK67" s="20">
        <v>100</v>
      </c>
      <c r="BL67" s="21">
        <f t="shared" si="24"/>
        <v>200</v>
      </c>
      <c r="BM67" s="20">
        <v>100</v>
      </c>
      <c r="BN67" s="20">
        <v>0</v>
      </c>
      <c r="BO67" s="20">
        <v>0</v>
      </c>
      <c r="BP67" s="20">
        <v>100</v>
      </c>
      <c r="BQ67" s="21">
        <f t="shared" si="25"/>
        <v>200</v>
      </c>
      <c r="BR67" s="20">
        <f t="shared" si="26"/>
        <v>67814.320000000007</v>
      </c>
      <c r="BS67" s="24">
        <f t="shared" ref="BS67:BS92" si="34">+V67+AL67+BB67+BR67+F67</f>
        <v>1077122.2224000001</v>
      </c>
    </row>
    <row r="68" spans="1:71">
      <c r="A68" s="30">
        <v>72</v>
      </c>
      <c r="B68" s="31" t="s">
        <v>235</v>
      </c>
      <c r="C68" s="31" t="s">
        <v>236</v>
      </c>
      <c r="D68" s="33" t="s">
        <v>237</v>
      </c>
      <c r="E68" s="30">
        <v>7925187</v>
      </c>
      <c r="F68" s="7">
        <v>0</v>
      </c>
      <c r="G68" s="7">
        <v>55920.170879999991</v>
      </c>
      <c r="H68" s="7"/>
      <c r="I68" s="7"/>
      <c r="J68" s="7">
        <v>42630.55</v>
      </c>
      <c r="K68" s="10">
        <f t="shared" si="28"/>
        <v>98550.720879999993</v>
      </c>
      <c r="L68" s="7">
        <v>55920.170879999991</v>
      </c>
      <c r="M68" s="7"/>
      <c r="N68" s="7"/>
      <c r="O68" s="7">
        <v>60612.69</v>
      </c>
      <c r="P68" s="10">
        <f t="shared" si="29"/>
        <v>116532.86087999999</v>
      </c>
      <c r="Q68" s="7">
        <v>55920.170879999991</v>
      </c>
      <c r="R68" s="7"/>
      <c r="S68" s="7"/>
      <c r="T68" s="7">
        <v>68960.11</v>
      </c>
      <c r="U68" s="28">
        <f t="shared" si="30"/>
        <v>124880.28087999999</v>
      </c>
      <c r="V68" s="10">
        <f t="shared" si="31"/>
        <v>339963.86263999995</v>
      </c>
      <c r="W68" s="7">
        <v>55920.170879999991</v>
      </c>
      <c r="X68" s="7"/>
      <c r="Y68" s="7"/>
      <c r="Z68" s="7">
        <v>55638.2</v>
      </c>
      <c r="AA68" s="8">
        <f t="shared" si="32"/>
        <v>111558.37087999999</v>
      </c>
      <c r="AB68" s="7">
        <v>55920.170879999991</v>
      </c>
      <c r="AC68" s="7"/>
      <c r="AD68" s="7"/>
      <c r="AE68" s="7">
        <v>70919.649999999994</v>
      </c>
      <c r="AF68" s="8">
        <f t="shared" si="33"/>
        <v>126839.82087999998</v>
      </c>
      <c r="AG68" s="7">
        <v>55920.170879999991</v>
      </c>
      <c r="AH68" s="7"/>
      <c r="AI68" s="7"/>
      <c r="AJ68" s="7">
        <v>25511.65</v>
      </c>
      <c r="AK68" s="8">
        <f t="shared" si="18"/>
        <v>81431.820879999985</v>
      </c>
      <c r="AL68" s="8">
        <f t="shared" si="27"/>
        <v>319830.01263999997</v>
      </c>
      <c r="AM68" s="20">
        <v>711015.3</v>
      </c>
      <c r="AN68" s="20">
        <v>0</v>
      </c>
      <c r="AO68" s="20">
        <v>0</v>
      </c>
      <c r="AP68" s="20">
        <v>57401.120000000003</v>
      </c>
      <c r="AQ68" s="21">
        <f t="shared" si="19"/>
        <v>768416.42</v>
      </c>
      <c r="AR68" s="20">
        <v>711015.3</v>
      </c>
      <c r="AS68" s="20">
        <v>0</v>
      </c>
      <c r="AT68" s="20">
        <v>0</v>
      </c>
      <c r="AU68" s="20">
        <v>57401.120000000003</v>
      </c>
      <c r="AV68" s="21">
        <f t="shared" si="20"/>
        <v>768416.42</v>
      </c>
      <c r="AW68" s="20">
        <v>711015.3</v>
      </c>
      <c r="AX68" s="20">
        <v>0</v>
      </c>
      <c r="AY68" s="20">
        <v>0</v>
      </c>
      <c r="AZ68" s="20">
        <v>57401.120000000003</v>
      </c>
      <c r="BA68" s="21">
        <f t="shared" si="21"/>
        <v>768416.42</v>
      </c>
      <c r="BB68" s="21">
        <f t="shared" si="22"/>
        <v>2305249.2600000002</v>
      </c>
      <c r="BC68" s="20">
        <v>189299.36100000003</v>
      </c>
      <c r="BD68" s="20">
        <v>0</v>
      </c>
      <c r="BE68" s="20">
        <v>0</v>
      </c>
      <c r="BF68" s="20">
        <v>14248.339000000002</v>
      </c>
      <c r="BG68" s="21">
        <f t="shared" si="23"/>
        <v>203547.70000000004</v>
      </c>
      <c r="BH68" s="20">
        <v>100</v>
      </c>
      <c r="BI68" s="20">
        <v>0</v>
      </c>
      <c r="BJ68" s="20">
        <v>0</v>
      </c>
      <c r="BK68" s="20">
        <v>100</v>
      </c>
      <c r="BL68" s="21">
        <f t="shared" si="24"/>
        <v>200</v>
      </c>
      <c r="BM68" s="20">
        <v>100</v>
      </c>
      <c r="BN68" s="20">
        <v>0</v>
      </c>
      <c r="BO68" s="20">
        <v>0</v>
      </c>
      <c r="BP68" s="20">
        <v>100</v>
      </c>
      <c r="BQ68" s="21">
        <f t="shared" si="25"/>
        <v>200</v>
      </c>
      <c r="BR68" s="20">
        <f t="shared" si="26"/>
        <v>203947.70000000004</v>
      </c>
      <c r="BS68" s="24">
        <f t="shared" si="34"/>
        <v>3168990.8352800002</v>
      </c>
    </row>
    <row r="69" spans="1:71">
      <c r="A69" s="30">
        <v>68</v>
      </c>
      <c r="B69" s="30" t="s">
        <v>244</v>
      </c>
      <c r="C69" s="30" t="s">
        <v>343</v>
      </c>
      <c r="D69" s="33" t="s">
        <v>245</v>
      </c>
      <c r="E69" s="30">
        <v>28027510</v>
      </c>
      <c r="F69" s="7">
        <v>10987.550000000017</v>
      </c>
      <c r="G69" s="7">
        <v>0</v>
      </c>
      <c r="H69" s="7"/>
      <c r="I69" s="7"/>
      <c r="J69" s="7">
        <v>142875.76999999999</v>
      </c>
      <c r="K69" s="10">
        <f t="shared" si="28"/>
        <v>142875.76999999999</v>
      </c>
      <c r="L69" s="7">
        <v>0</v>
      </c>
      <c r="M69" s="7"/>
      <c r="N69" s="7"/>
      <c r="O69" s="7">
        <v>173648.02</v>
      </c>
      <c r="P69" s="10">
        <f t="shared" si="29"/>
        <v>173648.02</v>
      </c>
      <c r="Q69" s="7">
        <v>0</v>
      </c>
      <c r="R69" s="7"/>
      <c r="S69" s="7"/>
      <c r="T69" s="7">
        <v>191831.79</v>
      </c>
      <c r="U69" s="28">
        <f t="shared" si="30"/>
        <v>191831.79</v>
      </c>
      <c r="V69" s="10">
        <f t="shared" si="31"/>
        <v>508355.57999999996</v>
      </c>
      <c r="W69" s="7">
        <v>0</v>
      </c>
      <c r="X69" s="7"/>
      <c r="Y69" s="7"/>
      <c r="Z69" s="7">
        <v>166171.66999999998</v>
      </c>
      <c r="AA69" s="8">
        <f t="shared" si="32"/>
        <v>166171.66999999998</v>
      </c>
      <c r="AB69" s="7">
        <v>0</v>
      </c>
      <c r="AC69" s="7"/>
      <c r="AD69" s="7"/>
      <c r="AE69" s="7">
        <v>196604.84</v>
      </c>
      <c r="AF69" s="8">
        <f t="shared" si="33"/>
        <v>196604.84</v>
      </c>
      <c r="AG69" s="7">
        <v>0</v>
      </c>
      <c r="AH69" s="7"/>
      <c r="AI69" s="7"/>
      <c r="AJ69" s="7">
        <v>142875.76999999999</v>
      </c>
      <c r="AK69" s="8">
        <f t="shared" si="18"/>
        <v>142875.76999999999</v>
      </c>
      <c r="AL69" s="8">
        <f t="shared" si="27"/>
        <v>505652.28</v>
      </c>
      <c r="AM69" s="20">
        <v>0</v>
      </c>
      <c r="AN69" s="20">
        <v>0</v>
      </c>
      <c r="AO69" s="20">
        <v>0</v>
      </c>
      <c r="AP69" s="20">
        <v>168321.65</v>
      </c>
      <c r="AQ69" s="21">
        <f t="shared" si="19"/>
        <v>168321.65</v>
      </c>
      <c r="AR69" s="20">
        <v>0</v>
      </c>
      <c r="AS69" s="20">
        <v>0</v>
      </c>
      <c r="AT69" s="20">
        <v>0</v>
      </c>
      <c r="AU69" s="20">
        <v>168321.65</v>
      </c>
      <c r="AV69" s="21">
        <f t="shared" si="20"/>
        <v>168321.65</v>
      </c>
      <c r="AW69" s="20">
        <v>0</v>
      </c>
      <c r="AX69" s="20">
        <v>0</v>
      </c>
      <c r="AY69" s="20">
        <v>0</v>
      </c>
      <c r="AZ69" s="20">
        <v>168321.65</v>
      </c>
      <c r="BA69" s="21">
        <f t="shared" si="21"/>
        <v>168321.65</v>
      </c>
      <c r="BB69" s="21">
        <f t="shared" si="22"/>
        <v>504964.94999999995</v>
      </c>
      <c r="BC69" s="20">
        <v>0</v>
      </c>
      <c r="BD69" s="20">
        <v>0</v>
      </c>
      <c r="BE69" s="20">
        <v>0</v>
      </c>
      <c r="BF69" s="20">
        <v>44587.13</v>
      </c>
      <c r="BG69" s="21">
        <f t="shared" si="23"/>
        <v>44587.13</v>
      </c>
      <c r="BH69" s="20">
        <v>0</v>
      </c>
      <c r="BI69" s="20">
        <v>0</v>
      </c>
      <c r="BJ69" s="20">
        <v>0</v>
      </c>
      <c r="BK69" s="20">
        <v>100</v>
      </c>
      <c r="BL69" s="21">
        <f t="shared" si="24"/>
        <v>100</v>
      </c>
      <c r="BM69" s="20">
        <v>0</v>
      </c>
      <c r="BN69" s="20">
        <v>0</v>
      </c>
      <c r="BO69" s="20">
        <v>0</v>
      </c>
      <c r="BP69" s="20">
        <v>100</v>
      </c>
      <c r="BQ69" s="21">
        <f t="shared" si="25"/>
        <v>100</v>
      </c>
      <c r="BR69" s="20">
        <f t="shared" si="26"/>
        <v>44787.13</v>
      </c>
      <c r="BS69" s="24">
        <f t="shared" si="34"/>
        <v>1574747.49</v>
      </c>
    </row>
    <row r="70" spans="1:71">
      <c r="A70" s="30">
        <v>71</v>
      </c>
      <c r="B70" s="30" t="s">
        <v>246</v>
      </c>
      <c r="C70" s="30" t="s">
        <v>247</v>
      </c>
      <c r="D70" s="33" t="s">
        <v>248</v>
      </c>
      <c r="E70" s="30">
        <v>25444840</v>
      </c>
      <c r="F70" s="7">
        <v>0</v>
      </c>
      <c r="G70" s="7">
        <v>0</v>
      </c>
      <c r="H70" s="7"/>
      <c r="I70" s="7"/>
      <c r="J70" s="7">
        <v>325093.51</v>
      </c>
      <c r="K70" s="10">
        <f t="shared" si="28"/>
        <v>325093.51</v>
      </c>
      <c r="L70" s="7">
        <v>0</v>
      </c>
      <c r="M70" s="7"/>
      <c r="N70" s="7"/>
      <c r="O70" s="7">
        <v>325093.51</v>
      </c>
      <c r="P70" s="10">
        <f t="shared" si="29"/>
        <v>325093.51</v>
      </c>
      <c r="Q70" s="7">
        <v>0</v>
      </c>
      <c r="R70" s="7"/>
      <c r="S70" s="7"/>
      <c r="T70" s="7">
        <v>370875.29</v>
      </c>
      <c r="U70" s="28">
        <f t="shared" si="30"/>
        <v>370875.29</v>
      </c>
      <c r="V70" s="10">
        <f t="shared" si="31"/>
        <v>1021062.31</v>
      </c>
      <c r="W70" s="7">
        <v>0</v>
      </c>
      <c r="X70" s="7"/>
      <c r="Y70" s="7"/>
      <c r="Z70" s="7">
        <v>325093.51</v>
      </c>
      <c r="AA70" s="8">
        <f t="shared" si="32"/>
        <v>325093.51</v>
      </c>
      <c r="AB70" s="7">
        <v>0</v>
      </c>
      <c r="AC70" s="7"/>
      <c r="AD70" s="7"/>
      <c r="AE70" s="7">
        <v>397854.8</v>
      </c>
      <c r="AF70" s="8">
        <f t="shared" si="33"/>
        <v>397854.8</v>
      </c>
      <c r="AG70" s="7">
        <v>0</v>
      </c>
      <c r="AH70" s="7"/>
      <c r="AI70" s="7"/>
      <c r="AJ70" s="7">
        <v>325093.51</v>
      </c>
      <c r="AK70" s="8">
        <f t="shared" si="18"/>
        <v>325093.51</v>
      </c>
      <c r="AL70" s="8">
        <f t="shared" si="27"/>
        <v>1048041.8200000001</v>
      </c>
      <c r="AM70" s="20">
        <v>0</v>
      </c>
      <c r="AN70" s="20">
        <v>0</v>
      </c>
      <c r="AO70" s="20">
        <v>0</v>
      </c>
      <c r="AP70" s="20">
        <v>338812.52</v>
      </c>
      <c r="AQ70" s="21">
        <f t="shared" si="19"/>
        <v>338812.52</v>
      </c>
      <c r="AR70" s="20">
        <v>0</v>
      </c>
      <c r="AS70" s="20">
        <v>0</v>
      </c>
      <c r="AT70" s="20">
        <v>0</v>
      </c>
      <c r="AU70" s="20">
        <v>338812.52</v>
      </c>
      <c r="AV70" s="21">
        <f t="shared" si="20"/>
        <v>338812.52</v>
      </c>
      <c r="AW70" s="20">
        <v>0</v>
      </c>
      <c r="AX70" s="20">
        <v>0</v>
      </c>
      <c r="AY70" s="20">
        <v>0</v>
      </c>
      <c r="AZ70" s="20">
        <v>338812.52</v>
      </c>
      <c r="BA70" s="21">
        <f t="shared" si="21"/>
        <v>338812.52</v>
      </c>
      <c r="BB70" s="21">
        <f t="shared" si="22"/>
        <v>1016437.56</v>
      </c>
      <c r="BC70" s="20">
        <v>0</v>
      </c>
      <c r="BD70" s="20">
        <v>0</v>
      </c>
      <c r="BE70" s="20">
        <v>0</v>
      </c>
      <c r="BF70" s="20">
        <v>89748.88</v>
      </c>
      <c r="BG70" s="21">
        <f t="shared" si="23"/>
        <v>89748.88</v>
      </c>
      <c r="BH70" s="20">
        <v>0</v>
      </c>
      <c r="BI70" s="20">
        <v>0</v>
      </c>
      <c r="BJ70" s="20">
        <v>0</v>
      </c>
      <c r="BK70" s="20">
        <v>100</v>
      </c>
      <c r="BL70" s="21">
        <f t="shared" si="24"/>
        <v>100</v>
      </c>
      <c r="BM70" s="20">
        <v>0</v>
      </c>
      <c r="BN70" s="20">
        <v>0</v>
      </c>
      <c r="BO70" s="20">
        <v>0</v>
      </c>
      <c r="BP70" s="20">
        <v>100</v>
      </c>
      <c r="BQ70" s="21">
        <f t="shared" si="25"/>
        <v>100</v>
      </c>
      <c r="BR70" s="20">
        <f t="shared" si="26"/>
        <v>89948.88</v>
      </c>
      <c r="BS70" s="24">
        <f t="shared" si="34"/>
        <v>3175490.5700000003</v>
      </c>
    </row>
    <row r="71" spans="1:71">
      <c r="A71" s="30">
        <v>66</v>
      </c>
      <c r="B71" s="30" t="s">
        <v>249</v>
      </c>
      <c r="C71" s="30" t="s">
        <v>250</v>
      </c>
      <c r="D71" s="33" t="s">
        <v>251</v>
      </c>
      <c r="E71" s="30">
        <v>18410194</v>
      </c>
      <c r="F71" s="7">
        <v>43845.26999999999</v>
      </c>
      <c r="G71" s="7">
        <v>0</v>
      </c>
      <c r="H71" s="7"/>
      <c r="I71" s="7"/>
      <c r="J71" s="7">
        <v>293585.78000000003</v>
      </c>
      <c r="K71" s="10">
        <f t="shared" si="28"/>
        <v>293585.78000000003</v>
      </c>
      <c r="L71" s="7">
        <v>0</v>
      </c>
      <c r="M71" s="7"/>
      <c r="N71" s="7"/>
      <c r="O71" s="7">
        <v>303358.98</v>
      </c>
      <c r="P71" s="10">
        <f t="shared" si="29"/>
        <v>303358.98</v>
      </c>
      <c r="Q71" s="7">
        <v>0</v>
      </c>
      <c r="R71" s="7"/>
      <c r="S71" s="7"/>
      <c r="T71" s="7">
        <v>362475.99</v>
      </c>
      <c r="U71" s="28">
        <f t="shared" si="30"/>
        <v>362475.99</v>
      </c>
      <c r="V71" s="10">
        <f t="shared" si="31"/>
        <v>959420.75</v>
      </c>
      <c r="W71" s="7">
        <v>0</v>
      </c>
      <c r="X71" s="7"/>
      <c r="Y71" s="7"/>
      <c r="Z71" s="7">
        <v>290073.23</v>
      </c>
      <c r="AA71" s="8">
        <f t="shared" si="32"/>
        <v>290073.23</v>
      </c>
      <c r="AB71" s="7">
        <v>0</v>
      </c>
      <c r="AC71" s="7"/>
      <c r="AD71" s="7"/>
      <c r="AE71" s="7">
        <v>367590.67000000004</v>
      </c>
      <c r="AF71" s="8">
        <f t="shared" si="33"/>
        <v>367590.67000000004</v>
      </c>
      <c r="AG71" s="7">
        <v>0</v>
      </c>
      <c r="AH71" s="7"/>
      <c r="AI71" s="7"/>
      <c r="AJ71" s="7">
        <v>187668.38</v>
      </c>
      <c r="AK71" s="8">
        <f t="shared" si="18"/>
        <v>187668.38</v>
      </c>
      <c r="AL71" s="8">
        <f t="shared" si="27"/>
        <v>845332.28</v>
      </c>
      <c r="AM71" s="20">
        <v>0</v>
      </c>
      <c r="AN71" s="20">
        <v>0</v>
      </c>
      <c r="AO71" s="20">
        <v>0</v>
      </c>
      <c r="AP71" s="20">
        <v>319806.92</v>
      </c>
      <c r="AQ71" s="21">
        <f t="shared" si="19"/>
        <v>319806.92</v>
      </c>
      <c r="AR71" s="20">
        <v>0</v>
      </c>
      <c r="AS71" s="20">
        <v>0</v>
      </c>
      <c r="AT71" s="20">
        <v>0</v>
      </c>
      <c r="AU71" s="20">
        <v>319806.92</v>
      </c>
      <c r="AV71" s="21">
        <f t="shared" si="20"/>
        <v>319806.92</v>
      </c>
      <c r="AW71" s="20">
        <v>0</v>
      </c>
      <c r="AX71" s="20">
        <v>0</v>
      </c>
      <c r="AY71" s="20">
        <v>0</v>
      </c>
      <c r="AZ71" s="20">
        <v>319806.92</v>
      </c>
      <c r="BA71" s="21">
        <f t="shared" si="21"/>
        <v>319806.92</v>
      </c>
      <c r="BB71" s="21">
        <f t="shared" si="22"/>
        <v>959420.76</v>
      </c>
      <c r="BC71" s="20">
        <v>0</v>
      </c>
      <c r="BD71" s="20">
        <v>0</v>
      </c>
      <c r="BE71" s="20">
        <v>0</v>
      </c>
      <c r="BF71" s="20">
        <v>84714.44</v>
      </c>
      <c r="BG71" s="21">
        <f t="shared" si="23"/>
        <v>84714.44</v>
      </c>
      <c r="BH71" s="20">
        <v>0</v>
      </c>
      <c r="BI71" s="20">
        <v>0</v>
      </c>
      <c r="BJ71" s="20">
        <v>0</v>
      </c>
      <c r="BK71" s="20">
        <v>100</v>
      </c>
      <c r="BL71" s="21">
        <f t="shared" si="24"/>
        <v>100</v>
      </c>
      <c r="BM71" s="20">
        <v>0</v>
      </c>
      <c r="BN71" s="20">
        <v>0</v>
      </c>
      <c r="BO71" s="20">
        <v>0</v>
      </c>
      <c r="BP71" s="20">
        <v>100</v>
      </c>
      <c r="BQ71" s="21">
        <f t="shared" si="25"/>
        <v>100</v>
      </c>
      <c r="BR71" s="20">
        <f t="shared" si="26"/>
        <v>84914.44</v>
      </c>
      <c r="BS71" s="24">
        <f t="shared" si="34"/>
        <v>2892933.5</v>
      </c>
    </row>
    <row r="72" spans="1:71">
      <c r="A72" s="30">
        <v>67</v>
      </c>
      <c r="B72" s="30" t="s">
        <v>252</v>
      </c>
      <c r="C72" s="30" t="s">
        <v>253</v>
      </c>
      <c r="D72" s="33" t="s">
        <v>254</v>
      </c>
      <c r="E72" s="30">
        <v>32079321</v>
      </c>
      <c r="F72" s="7">
        <v>15550.619999999995</v>
      </c>
      <c r="G72" s="7">
        <v>0</v>
      </c>
      <c r="H72" s="7"/>
      <c r="I72" s="7"/>
      <c r="J72" s="7">
        <v>107181.97</v>
      </c>
      <c r="K72" s="10">
        <f t="shared" si="28"/>
        <v>107181.97</v>
      </c>
      <c r="L72" s="7">
        <v>0</v>
      </c>
      <c r="M72" s="7"/>
      <c r="N72" s="7"/>
      <c r="O72" s="7">
        <v>107570.32</v>
      </c>
      <c r="P72" s="10">
        <f t="shared" si="29"/>
        <v>107570.32</v>
      </c>
      <c r="Q72" s="7">
        <v>0</v>
      </c>
      <c r="R72" s="7"/>
      <c r="S72" s="7"/>
      <c r="T72" s="7">
        <v>109517.65</v>
      </c>
      <c r="U72" s="28">
        <f t="shared" si="30"/>
        <v>109517.65</v>
      </c>
      <c r="V72" s="10">
        <f t="shared" si="31"/>
        <v>324269.94</v>
      </c>
      <c r="W72" s="7">
        <v>0</v>
      </c>
      <c r="X72" s="7"/>
      <c r="Y72" s="7"/>
      <c r="Z72" s="7">
        <v>110376.64</v>
      </c>
      <c r="AA72" s="8">
        <f t="shared" si="32"/>
        <v>110376.64</v>
      </c>
      <c r="AB72" s="7">
        <v>0</v>
      </c>
      <c r="AC72" s="7"/>
      <c r="AD72" s="7"/>
      <c r="AE72" s="7">
        <v>110394.08</v>
      </c>
      <c r="AF72" s="8">
        <f t="shared" si="33"/>
        <v>110394.08</v>
      </c>
      <c r="AG72" s="7">
        <v>0</v>
      </c>
      <c r="AH72" s="7"/>
      <c r="AI72" s="7"/>
      <c r="AJ72" s="7">
        <v>78105.88</v>
      </c>
      <c r="AK72" s="8">
        <f t="shared" si="18"/>
        <v>78105.88</v>
      </c>
      <c r="AL72" s="8">
        <f t="shared" si="27"/>
        <v>298876.59999999998</v>
      </c>
      <c r="AM72" s="20">
        <v>0</v>
      </c>
      <c r="AN72" s="20">
        <v>0</v>
      </c>
      <c r="AO72" s="20">
        <v>0</v>
      </c>
      <c r="AP72" s="20">
        <v>108089.98</v>
      </c>
      <c r="AQ72" s="21">
        <f t="shared" si="19"/>
        <v>108089.98</v>
      </c>
      <c r="AR72" s="20">
        <v>0</v>
      </c>
      <c r="AS72" s="20">
        <v>0</v>
      </c>
      <c r="AT72" s="20">
        <v>0</v>
      </c>
      <c r="AU72" s="20">
        <v>108089.98</v>
      </c>
      <c r="AV72" s="21">
        <f t="shared" si="20"/>
        <v>108089.98</v>
      </c>
      <c r="AW72" s="20">
        <v>0</v>
      </c>
      <c r="AX72" s="20">
        <v>0</v>
      </c>
      <c r="AY72" s="20">
        <v>0</v>
      </c>
      <c r="AZ72" s="20">
        <v>108089.98</v>
      </c>
      <c r="BA72" s="21">
        <f t="shared" si="21"/>
        <v>108089.98</v>
      </c>
      <c r="BB72" s="21">
        <f t="shared" si="22"/>
        <v>324269.94</v>
      </c>
      <c r="BC72" s="20">
        <v>0</v>
      </c>
      <c r="BD72" s="20">
        <v>0</v>
      </c>
      <c r="BE72" s="20">
        <v>0</v>
      </c>
      <c r="BF72" s="20">
        <v>28632.22</v>
      </c>
      <c r="BG72" s="21">
        <f t="shared" si="23"/>
        <v>28632.22</v>
      </c>
      <c r="BH72" s="20">
        <v>0</v>
      </c>
      <c r="BI72" s="20">
        <v>0</v>
      </c>
      <c r="BJ72" s="20">
        <v>0</v>
      </c>
      <c r="BK72" s="20">
        <v>100</v>
      </c>
      <c r="BL72" s="21">
        <f t="shared" si="24"/>
        <v>100</v>
      </c>
      <c r="BM72" s="20">
        <v>0</v>
      </c>
      <c r="BN72" s="20">
        <v>0</v>
      </c>
      <c r="BO72" s="20">
        <v>0</v>
      </c>
      <c r="BP72" s="20">
        <v>100</v>
      </c>
      <c r="BQ72" s="21">
        <f t="shared" si="25"/>
        <v>100</v>
      </c>
      <c r="BR72" s="20">
        <f t="shared" si="26"/>
        <v>28832.22</v>
      </c>
      <c r="BS72" s="24">
        <f t="shared" si="34"/>
        <v>991799.32</v>
      </c>
    </row>
    <row r="73" spans="1:71">
      <c r="A73" s="30">
        <v>69</v>
      </c>
      <c r="B73" s="30" t="s">
        <v>255</v>
      </c>
      <c r="C73" s="30" t="s">
        <v>256</v>
      </c>
      <c r="D73" s="33" t="s">
        <v>65</v>
      </c>
      <c r="E73" s="30">
        <v>21597492</v>
      </c>
      <c r="F73" s="7">
        <v>13097.290000000008</v>
      </c>
      <c r="G73" s="7">
        <v>0</v>
      </c>
      <c r="H73" s="7"/>
      <c r="I73" s="7"/>
      <c r="J73" s="7">
        <v>201580.28</v>
      </c>
      <c r="K73" s="10">
        <f t="shared" si="28"/>
        <v>201580.28</v>
      </c>
      <c r="L73" s="7">
        <v>0</v>
      </c>
      <c r="M73" s="7"/>
      <c r="N73" s="7"/>
      <c r="O73" s="7">
        <v>201347.23</v>
      </c>
      <c r="P73" s="10">
        <f t="shared" si="29"/>
        <v>201347.23</v>
      </c>
      <c r="Q73" s="7">
        <v>0</v>
      </c>
      <c r="R73" s="7"/>
      <c r="S73" s="7"/>
      <c r="T73" s="7">
        <v>235579.53</v>
      </c>
      <c r="U73" s="28">
        <f t="shared" si="30"/>
        <v>235579.53</v>
      </c>
      <c r="V73" s="10">
        <f t="shared" si="31"/>
        <v>638507.04</v>
      </c>
      <c r="W73" s="7">
        <v>0</v>
      </c>
      <c r="X73" s="7"/>
      <c r="Y73" s="7"/>
      <c r="Z73" s="7">
        <v>165329.31</v>
      </c>
      <c r="AA73" s="8">
        <f t="shared" si="32"/>
        <v>165329.31</v>
      </c>
      <c r="AB73" s="7">
        <v>0</v>
      </c>
      <c r="AC73" s="7"/>
      <c r="AD73" s="7"/>
      <c r="AE73" s="7">
        <v>217236.41</v>
      </c>
      <c r="AF73" s="8">
        <f t="shared" si="33"/>
        <v>217236.41</v>
      </c>
      <c r="AG73" s="7">
        <v>0</v>
      </c>
      <c r="AH73" s="7"/>
      <c r="AI73" s="7"/>
      <c r="AJ73" s="7">
        <v>144264.84</v>
      </c>
      <c r="AK73" s="8">
        <f t="shared" si="18"/>
        <v>144264.84</v>
      </c>
      <c r="AL73" s="8">
        <f t="shared" si="27"/>
        <v>526830.55999999994</v>
      </c>
      <c r="AM73" s="20">
        <v>0</v>
      </c>
      <c r="AN73" s="20">
        <v>0</v>
      </c>
      <c r="AO73" s="20">
        <v>0</v>
      </c>
      <c r="AP73" s="20">
        <v>212835.68000000002</v>
      </c>
      <c r="AQ73" s="21">
        <f t="shared" si="19"/>
        <v>212835.68000000002</v>
      </c>
      <c r="AR73" s="20">
        <v>0</v>
      </c>
      <c r="AS73" s="20">
        <v>0</v>
      </c>
      <c r="AT73" s="20">
        <v>0</v>
      </c>
      <c r="AU73" s="20">
        <v>212835.68000000002</v>
      </c>
      <c r="AV73" s="21">
        <f t="shared" si="20"/>
        <v>212835.68000000002</v>
      </c>
      <c r="AW73" s="20">
        <v>0</v>
      </c>
      <c r="AX73" s="20">
        <v>0</v>
      </c>
      <c r="AY73" s="20">
        <v>0</v>
      </c>
      <c r="AZ73" s="20">
        <v>212835.68000000002</v>
      </c>
      <c r="BA73" s="21">
        <f t="shared" si="21"/>
        <v>212835.68000000002</v>
      </c>
      <c r="BB73" s="21">
        <f t="shared" si="22"/>
        <v>638507.04</v>
      </c>
      <c r="BC73" s="20">
        <v>0</v>
      </c>
      <c r="BD73" s="20">
        <v>0</v>
      </c>
      <c r="BE73" s="20">
        <v>0</v>
      </c>
      <c r="BF73" s="20">
        <v>56378.559999999998</v>
      </c>
      <c r="BG73" s="21">
        <f t="shared" si="23"/>
        <v>56378.559999999998</v>
      </c>
      <c r="BH73" s="20">
        <v>0</v>
      </c>
      <c r="BI73" s="20">
        <v>0</v>
      </c>
      <c r="BJ73" s="20">
        <v>0</v>
      </c>
      <c r="BK73" s="20">
        <v>100</v>
      </c>
      <c r="BL73" s="21">
        <f t="shared" si="24"/>
        <v>100</v>
      </c>
      <c r="BM73" s="20">
        <v>0</v>
      </c>
      <c r="BN73" s="20">
        <v>0</v>
      </c>
      <c r="BO73" s="20">
        <v>0</v>
      </c>
      <c r="BP73" s="20">
        <v>100</v>
      </c>
      <c r="BQ73" s="21">
        <f t="shared" si="25"/>
        <v>100</v>
      </c>
      <c r="BR73" s="20">
        <f t="shared" si="26"/>
        <v>56578.559999999998</v>
      </c>
      <c r="BS73" s="24">
        <f t="shared" si="34"/>
        <v>1873520.4900000002</v>
      </c>
    </row>
    <row r="74" spans="1:71">
      <c r="A74" s="30">
        <v>73</v>
      </c>
      <c r="B74" s="30" t="s">
        <v>66</v>
      </c>
      <c r="C74" s="30" t="s">
        <v>238</v>
      </c>
      <c r="D74" s="33" t="s">
        <v>239</v>
      </c>
      <c r="E74" s="30">
        <v>16696406</v>
      </c>
      <c r="F74" s="7">
        <v>5115.6700000000019</v>
      </c>
      <c r="G74" s="7">
        <v>0</v>
      </c>
      <c r="H74" s="7"/>
      <c r="I74" s="7"/>
      <c r="J74" s="7">
        <v>51586.19</v>
      </c>
      <c r="K74" s="10">
        <f t="shared" si="28"/>
        <v>51586.19</v>
      </c>
      <c r="L74" s="7">
        <v>0</v>
      </c>
      <c r="M74" s="7"/>
      <c r="N74" s="7"/>
      <c r="O74" s="7">
        <v>43827.31</v>
      </c>
      <c r="P74" s="10">
        <f t="shared" si="29"/>
        <v>43827.31</v>
      </c>
      <c r="Q74" s="7">
        <v>0</v>
      </c>
      <c r="R74" s="7"/>
      <c r="S74" s="7"/>
      <c r="T74" s="7">
        <v>17784.599999999999</v>
      </c>
      <c r="U74" s="28">
        <f t="shared" si="30"/>
        <v>17784.599999999999</v>
      </c>
      <c r="V74" s="10">
        <f t="shared" si="31"/>
        <v>113198.1</v>
      </c>
      <c r="W74" s="7">
        <v>0</v>
      </c>
      <c r="X74" s="7"/>
      <c r="Y74" s="7"/>
      <c r="Z74" s="7">
        <v>17784.599999999999</v>
      </c>
      <c r="AA74" s="8">
        <f t="shared" si="32"/>
        <v>17784.599999999999</v>
      </c>
      <c r="AB74" s="7">
        <v>0</v>
      </c>
      <c r="AC74" s="7"/>
      <c r="AD74" s="7"/>
      <c r="AE74" s="7">
        <v>17784.599999999999</v>
      </c>
      <c r="AF74" s="8">
        <f t="shared" si="33"/>
        <v>17784.599999999999</v>
      </c>
      <c r="AG74" s="7">
        <v>0</v>
      </c>
      <c r="AH74" s="7"/>
      <c r="AI74" s="7"/>
      <c r="AJ74" s="7">
        <v>17784.599999999999</v>
      </c>
      <c r="AK74" s="8">
        <f t="shared" si="18"/>
        <v>17784.599999999999</v>
      </c>
      <c r="AL74" s="8">
        <f t="shared" si="27"/>
        <v>53353.799999999996</v>
      </c>
      <c r="AM74" s="20">
        <v>0</v>
      </c>
      <c r="AN74" s="20">
        <v>0</v>
      </c>
      <c r="AO74" s="20">
        <v>0</v>
      </c>
      <c r="AP74" s="20">
        <v>37555.35</v>
      </c>
      <c r="AQ74" s="21">
        <f t="shared" si="19"/>
        <v>37555.35</v>
      </c>
      <c r="AR74" s="20">
        <v>0</v>
      </c>
      <c r="AS74" s="20">
        <v>0</v>
      </c>
      <c r="AT74" s="20">
        <v>0</v>
      </c>
      <c r="AU74" s="20">
        <v>37555.35</v>
      </c>
      <c r="AV74" s="21">
        <f t="shared" si="20"/>
        <v>37555.35</v>
      </c>
      <c r="AW74" s="20">
        <v>0</v>
      </c>
      <c r="AX74" s="20">
        <v>0</v>
      </c>
      <c r="AY74" s="20">
        <v>0</v>
      </c>
      <c r="AZ74" s="20">
        <v>37555.35</v>
      </c>
      <c r="BA74" s="21">
        <f t="shared" si="21"/>
        <v>37555.35</v>
      </c>
      <c r="BB74" s="21">
        <f t="shared" si="22"/>
        <v>112666.04999999999</v>
      </c>
      <c r="BC74" s="20">
        <v>0</v>
      </c>
      <c r="BD74" s="20">
        <v>0</v>
      </c>
      <c r="BE74" s="20">
        <v>0</v>
      </c>
      <c r="BF74" s="20">
        <v>9948.1299999999992</v>
      </c>
      <c r="BG74" s="21">
        <f t="shared" si="23"/>
        <v>9948.1299999999992</v>
      </c>
      <c r="BH74" s="20">
        <v>0</v>
      </c>
      <c r="BI74" s="20">
        <v>0</v>
      </c>
      <c r="BJ74" s="20">
        <v>0</v>
      </c>
      <c r="BK74" s="20">
        <v>100</v>
      </c>
      <c r="BL74" s="21">
        <f t="shared" si="24"/>
        <v>100</v>
      </c>
      <c r="BM74" s="20">
        <v>0</v>
      </c>
      <c r="BN74" s="20">
        <v>0</v>
      </c>
      <c r="BO74" s="20">
        <v>0</v>
      </c>
      <c r="BP74" s="20">
        <v>100</v>
      </c>
      <c r="BQ74" s="21">
        <f t="shared" si="25"/>
        <v>100</v>
      </c>
      <c r="BR74" s="20">
        <f t="shared" si="26"/>
        <v>10148.129999999999</v>
      </c>
      <c r="BS74" s="24">
        <f t="shared" si="34"/>
        <v>294481.74999999994</v>
      </c>
    </row>
    <row r="75" spans="1:71">
      <c r="A75" s="30">
        <v>74</v>
      </c>
      <c r="B75" s="30" t="s">
        <v>67</v>
      </c>
      <c r="C75" s="30" t="s">
        <v>240</v>
      </c>
      <c r="D75" s="33" t="s">
        <v>241</v>
      </c>
      <c r="E75" s="30">
        <v>33728613</v>
      </c>
      <c r="F75" s="7">
        <v>0</v>
      </c>
      <c r="G75" s="7">
        <v>0</v>
      </c>
      <c r="H75" s="7"/>
      <c r="I75" s="7">
        <v>225746.1333333333</v>
      </c>
      <c r="J75" s="7">
        <v>0</v>
      </c>
      <c r="K75" s="10">
        <f t="shared" si="28"/>
        <v>225746.1333333333</v>
      </c>
      <c r="L75" s="7">
        <v>0</v>
      </c>
      <c r="M75" s="7"/>
      <c r="N75" s="7">
        <v>225746.1333333333</v>
      </c>
      <c r="O75" s="7">
        <v>0</v>
      </c>
      <c r="P75" s="10">
        <f t="shared" si="29"/>
        <v>225746.1333333333</v>
      </c>
      <c r="Q75" s="7">
        <v>0</v>
      </c>
      <c r="R75" s="7"/>
      <c r="S75" s="7">
        <v>225746.1333333333</v>
      </c>
      <c r="T75" s="7">
        <v>0</v>
      </c>
      <c r="U75" s="28">
        <f t="shared" si="30"/>
        <v>225746.1333333333</v>
      </c>
      <c r="V75" s="10">
        <f t="shared" si="31"/>
        <v>677238.39999999991</v>
      </c>
      <c r="W75" s="7">
        <v>0</v>
      </c>
      <c r="X75" s="7"/>
      <c r="Y75" s="7">
        <v>225746.1333333333</v>
      </c>
      <c r="Z75" s="7">
        <v>0</v>
      </c>
      <c r="AA75" s="8">
        <f t="shared" si="32"/>
        <v>225746.1333333333</v>
      </c>
      <c r="AB75" s="7">
        <v>0</v>
      </c>
      <c r="AC75" s="7"/>
      <c r="AD75" s="7">
        <v>225746.1333333333</v>
      </c>
      <c r="AE75" s="7">
        <v>0</v>
      </c>
      <c r="AF75" s="8">
        <f t="shared" si="33"/>
        <v>225746.1333333333</v>
      </c>
      <c r="AG75" s="7">
        <v>0</v>
      </c>
      <c r="AH75" s="7"/>
      <c r="AI75" s="7">
        <v>225746.1333333333</v>
      </c>
      <c r="AJ75" s="7">
        <v>0</v>
      </c>
      <c r="AK75" s="8">
        <f t="shared" si="18"/>
        <v>225746.1333333333</v>
      </c>
      <c r="AL75" s="8">
        <f t="shared" si="27"/>
        <v>677238.39999999991</v>
      </c>
      <c r="AM75" s="20">
        <v>0</v>
      </c>
      <c r="AN75" s="20">
        <v>0</v>
      </c>
      <c r="AO75" s="20">
        <v>225746.13</v>
      </c>
      <c r="AP75" s="20">
        <v>0</v>
      </c>
      <c r="AQ75" s="21">
        <f t="shared" si="19"/>
        <v>225746.13</v>
      </c>
      <c r="AR75" s="20">
        <v>0</v>
      </c>
      <c r="AS75" s="20">
        <v>0</v>
      </c>
      <c r="AT75" s="20">
        <v>225746.13</v>
      </c>
      <c r="AU75" s="20">
        <v>0</v>
      </c>
      <c r="AV75" s="21">
        <f t="shared" si="20"/>
        <v>225746.13</v>
      </c>
      <c r="AW75" s="20">
        <v>0</v>
      </c>
      <c r="AX75" s="20">
        <v>0</v>
      </c>
      <c r="AY75" s="20">
        <v>225746.13</v>
      </c>
      <c r="AZ75" s="20">
        <v>0</v>
      </c>
      <c r="BA75" s="21">
        <f t="shared" si="21"/>
        <v>225746.13</v>
      </c>
      <c r="BB75" s="21">
        <f t="shared" si="22"/>
        <v>677238.39</v>
      </c>
      <c r="BC75" s="20">
        <v>0</v>
      </c>
      <c r="BD75" s="20">
        <v>0</v>
      </c>
      <c r="BE75" s="20">
        <v>59798.44</v>
      </c>
      <c r="BF75" s="20">
        <v>0</v>
      </c>
      <c r="BG75" s="21">
        <f t="shared" si="23"/>
        <v>59798.44</v>
      </c>
      <c r="BH75" s="20">
        <v>0</v>
      </c>
      <c r="BI75" s="20">
        <v>0</v>
      </c>
      <c r="BJ75" s="20">
        <v>100</v>
      </c>
      <c r="BK75" s="20">
        <v>0</v>
      </c>
      <c r="BL75" s="21">
        <f t="shared" si="24"/>
        <v>100</v>
      </c>
      <c r="BM75" s="20">
        <v>0</v>
      </c>
      <c r="BN75" s="20">
        <v>0</v>
      </c>
      <c r="BO75" s="20">
        <v>100</v>
      </c>
      <c r="BP75" s="20">
        <v>0</v>
      </c>
      <c r="BQ75" s="21">
        <f t="shared" si="25"/>
        <v>100</v>
      </c>
      <c r="BR75" s="20">
        <f t="shared" si="26"/>
        <v>59998.44</v>
      </c>
      <c r="BS75" s="24">
        <f t="shared" si="34"/>
        <v>2091713.63</v>
      </c>
    </row>
    <row r="76" spans="1:71" ht="14.25" customHeight="1">
      <c r="A76" s="30">
        <v>76</v>
      </c>
      <c r="B76" s="30" t="s">
        <v>68</v>
      </c>
      <c r="C76" s="30" t="s">
        <v>257</v>
      </c>
      <c r="D76" s="33" t="s">
        <v>258</v>
      </c>
      <c r="E76" s="30">
        <v>28472640</v>
      </c>
      <c r="F76" s="7">
        <v>0</v>
      </c>
      <c r="G76" s="7">
        <f>15585.427416-3700</f>
        <v>11885.427416</v>
      </c>
      <c r="H76" s="7"/>
      <c r="I76" s="7"/>
      <c r="J76" s="7">
        <v>71053.23</v>
      </c>
      <c r="K76" s="10">
        <f t="shared" si="28"/>
        <v>82938.657416000002</v>
      </c>
      <c r="L76" s="7">
        <f>15585.427416+3700</f>
        <v>19285.427415999999</v>
      </c>
      <c r="M76" s="7"/>
      <c r="N76" s="7"/>
      <c r="O76" s="7">
        <v>82658.100000000006</v>
      </c>
      <c r="P76" s="10">
        <f t="shared" si="29"/>
        <v>101943.527416</v>
      </c>
      <c r="Q76" s="7">
        <f>15585.427416+14386.55</f>
        <v>29971.977416000002</v>
      </c>
      <c r="R76" s="7"/>
      <c r="S76" s="7"/>
      <c r="T76" s="7">
        <v>84628.07</v>
      </c>
      <c r="U76" s="28">
        <f t="shared" si="30"/>
        <v>114600.04741600002</v>
      </c>
      <c r="V76" s="10">
        <f t="shared" si="31"/>
        <v>299482.23224799999</v>
      </c>
      <c r="W76" s="7">
        <v>15585.43</v>
      </c>
      <c r="X76" s="7"/>
      <c r="Y76" s="7"/>
      <c r="Z76" s="7">
        <v>78579.33</v>
      </c>
      <c r="AA76" s="8">
        <f t="shared" si="32"/>
        <v>94164.760000000009</v>
      </c>
      <c r="AB76" s="7">
        <f>15585.427416+10000</f>
        <v>25585.427415999999</v>
      </c>
      <c r="AC76" s="7"/>
      <c r="AD76" s="7"/>
      <c r="AE76" s="7">
        <v>96598.29</v>
      </c>
      <c r="AF76" s="8">
        <f t="shared" si="33"/>
        <v>122183.717416</v>
      </c>
      <c r="AG76" s="7">
        <f>15585.427416+14386.55</f>
        <v>29971.977416000002</v>
      </c>
      <c r="AH76" s="7"/>
      <c r="AI76" s="7"/>
      <c r="AJ76" s="7">
        <v>71053.23</v>
      </c>
      <c r="AK76" s="8">
        <f t="shared" si="18"/>
        <v>101025.20741599999</v>
      </c>
      <c r="AL76" s="8">
        <f t="shared" si="27"/>
        <v>317373.684832</v>
      </c>
      <c r="AM76" s="20">
        <v>192119.02</v>
      </c>
      <c r="AN76" s="20">
        <v>0</v>
      </c>
      <c r="AO76" s="20">
        <v>0</v>
      </c>
      <c r="AP76" s="20">
        <v>78978.67</v>
      </c>
      <c r="AQ76" s="21">
        <f t="shared" si="19"/>
        <v>271097.69</v>
      </c>
      <c r="AR76" s="20">
        <v>192119.02</v>
      </c>
      <c r="AS76" s="20">
        <v>0</v>
      </c>
      <c r="AT76" s="20">
        <v>0</v>
      </c>
      <c r="AU76" s="20">
        <v>78978.67</v>
      </c>
      <c r="AV76" s="21">
        <f t="shared" si="20"/>
        <v>271097.69</v>
      </c>
      <c r="AW76" s="20">
        <v>192119.02</v>
      </c>
      <c r="AX76" s="20">
        <v>0</v>
      </c>
      <c r="AY76" s="20">
        <v>0</v>
      </c>
      <c r="AZ76" s="20">
        <v>78978.67</v>
      </c>
      <c r="BA76" s="21">
        <f t="shared" si="21"/>
        <v>271097.69</v>
      </c>
      <c r="BB76" s="21">
        <f t="shared" si="22"/>
        <v>813293.07000000007</v>
      </c>
      <c r="BC76" s="20">
        <v>50986.328299999994</v>
      </c>
      <c r="BD76" s="20">
        <v>0</v>
      </c>
      <c r="BE76" s="20">
        <v>0</v>
      </c>
      <c r="BF76" s="20">
        <v>20825.401699999999</v>
      </c>
      <c r="BG76" s="21">
        <f t="shared" si="23"/>
        <v>71811.73</v>
      </c>
      <c r="BH76" s="20">
        <v>100</v>
      </c>
      <c r="BI76" s="20">
        <v>0</v>
      </c>
      <c r="BJ76" s="20">
        <v>0</v>
      </c>
      <c r="BK76" s="20">
        <v>100</v>
      </c>
      <c r="BL76" s="21">
        <f t="shared" si="24"/>
        <v>200</v>
      </c>
      <c r="BM76" s="20">
        <v>100</v>
      </c>
      <c r="BN76" s="20">
        <v>0</v>
      </c>
      <c r="BO76" s="20">
        <v>0</v>
      </c>
      <c r="BP76" s="20">
        <v>100</v>
      </c>
      <c r="BQ76" s="21">
        <f t="shared" si="25"/>
        <v>200</v>
      </c>
      <c r="BR76" s="20">
        <f t="shared" si="26"/>
        <v>72211.73</v>
      </c>
      <c r="BS76" s="24">
        <f t="shared" si="34"/>
        <v>1502360.7170800001</v>
      </c>
    </row>
    <row r="77" spans="1:71" ht="30">
      <c r="A77" s="30">
        <v>75</v>
      </c>
      <c r="B77" s="30" t="s">
        <v>69</v>
      </c>
      <c r="C77" s="30" t="s">
        <v>242</v>
      </c>
      <c r="D77" s="41" t="s">
        <v>243</v>
      </c>
      <c r="E77" s="30">
        <v>32963041</v>
      </c>
      <c r="F77" s="7">
        <v>0</v>
      </c>
      <c r="G77" s="7">
        <v>0</v>
      </c>
      <c r="H77" s="7"/>
      <c r="I77" s="7">
        <v>262156.79999999999</v>
      </c>
      <c r="J77" s="7">
        <v>0</v>
      </c>
      <c r="K77" s="10">
        <f t="shared" si="28"/>
        <v>262156.79999999999</v>
      </c>
      <c r="L77" s="7">
        <v>0</v>
      </c>
      <c r="M77" s="7"/>
      <c r="N77" s="7">
        <v>262156.79999999999</v>
      </c>
      <c r="O77" s="7">
        <v>0</v>
      </c>
      <c r="P77" s="10">
        <f t="shared" si="29"/>
        <v>262156.79999999999</v>
      </c>
      <c r="Q77" s="7">
        <v>0</v>
      </c>
      <c r="R77" s="7"/>
      <c r="S77" s="7">
        <v>262156.79999999999</v>
      </c>
      <c r="T77" s="7">
        <v>0</v>
      </c>
      <c r="U77" s="28">
        <f t="shared" si="30"/>
        <v>262156.79999999999</v>
      </c>
      <c r="V77" s="10">
        <f t="shared" si="31"/>
        <v>786470.39999999991</v>
      </c>
      <c r="W77" s="7">
        <v>0</v>
      </c>
      <c r="X77" s="7"/>
      <c r="Y77" s="7">
        <v>262156.79999999999</v>
      </c>
      <c r="Z77" s="7">
        <v>0</v>
      </c>
      <c r="AA77" s="8">
        <f t="shared" si="32"/>
        <v>262156.79999999999</v>
      </c>
      <c r="AB77" s="7">
        <v>0</v>
      </c>
      <c r="AC77" s="7"/>
      <c r="AD77" s="7">
        <v>262156.79999999999</v>
      </c>
      <c r="AE77" s="7">
        <v>0</v>
      </c>
      <c r="AF77" s="8">
        <f t="shared" si="33"/>
        <v>262156.79999999999</v>
      </c>
      <c r="AG77" s="7">
        <v>0</v>
      </c>
      <c r="AH77" s="7"/>
      <c r="AI77" s="7">
        <v>262156.79999999999</v>
      </c>
      <c r="AJ77" s="7">
        <v>0</v>
      </c>
      <c r="AK77" s="8">
        <f t="shared" si="18"/>
        <v>262156.79999999999</v>
      </c>
      <c r="AL77" s="8">
        <f t="shared" si="27"/>
        <v>786470.39999999991</v>
      </c>
      <c r="AM77" s="20">
        <v>0</v>
      </c>
      <c r="AN77" s="20">
        <v>0</v>
      </c>
      <c r="AO77" s="20">
        <v>262156.79999999999</v>
      </c>
      <c r="AP77" s="20">
        <v>0</v>
      </c>
      <c r="AQ77" s="21">
        <f t="shared" si="19"/>
        <v>262156.79999999999</v>
      </c>
      <c r="AR77" s="20">
        <v>0</v>
      </c>
      <c r="AS77" s="20">
        <v>0</v>
      </c>
      <c r="AT77" s="20">
        <v>262156.79999999999</v>
      </c>
      <c r="AU77" s="20">
        <v>0</v>
      </c>
      <c r="AV77" s="21">
        <f t="shared" si="20"/>
        <v>262156.79999999999</v>
      </c>
      <c r="AW77" s="20">
        <v>0</v>
      </c>
      <c r="AX77" s="20">
        <v>0</v>
      </c>
      <c r="AY77" s="20">
        <v>262156.79999999999</v>
      </c>
      <c r="AZ77" s="20">
        <v>0</v>
      </c>
      <c r="BA77" s="21">
        <f t="shared" si="21"/>
        <v>262156.79999999999</v>
      </c>
      <c r="BB77" s="21">
        <f t="shared" si="22"/>
        <v>786470.39999999991</v>
      </c>
      <c r="BC77" s="20">
        <v>0</v>
      </c>
      <c r="BD77" s="20">
        <v>0</v>
      </c>
      <c r="BE77" s="20">
        <v>69443.360000000001</v>
      </c>
      <c r="BF77" s="20">
        <v>0</v>
      </c>
      <c r="BG77" s="21">
        <f t="shared" si="23"/>
        <v>69443.360000000001</v>
      </c>
      <c r="BH77" s="20">
        <v>0</v>
      </c>
      <c r="BI77" s="20">
        <v>0</v>
      </c>
      <c r="BJ77" s="20">
        <v>100</v>
      </c>
      <c r="BK77" s="20">
        <v>0</v>
      </c>
      <c r="BL77" s="21">
        <f t="shared" si="24"/>
        <v>100</v>
      </c>
      <c r="BM77" s="20">
        <v>0</v>
      </c>
      <c r="BN77" s="20">
        <v>0</v>
      </c>
      <c r="BO77" s="20">
        <v>100</v>
      </c>
      <c r="BP77" s="20">
        <v>0</v>
      </c>
      <c r="BQ77" s="21">
        <f t="shared" si="25"/>
        <v>100</v>
      </c>
      <c r="BR77" s="20">
        <f t="shared" si="26"/>
        <v>69643.360000000001</v>
      </c>
      <c r="BS77" s="24">
        <f t="shared" si="34"/>
        <v>2429054.5599999996</v>
      </c>
    </row>
    <row r="78" spans="1:71">
      <c r="A78" s="30">
        <v>77</v>
      </c>
      <c r="B78" s="30" t="s">
        <v>70</v>
      </c>
      <c r="C78" s="30" t="s">
        <v>259</v>
      </c>
      <c r="D78" s="33" t="s">
        <v>260</v>
      </c>
      <c r="E78" s="30">
        <v>29237235</v>
      </c>
      <c r="F78" s="7">
        <v>0</v>
      </c>
      <c r="G78" s="7">
        <v>637817.40921600012</v>
      </c>
      <c r="H78" s="7"/>
      <c r="I78" s="7"/>
      <c r="J78" s="7">
        <v>34678.51</v>
      </c>
      <c r="K78" s="10">
        <f t="shared" si="28"/>
        <v>672495.91921600013</v>
      </c>
      <c r="L78" s="7">
        <v>637817.40921600012</v>
      </c>
      <c r="M78" s="7"/>
      <c r="N78" s="7"/>
      <c r="O78" s="7">
        <v>33443.800000000003</v>
      </c>
      <c r="P78" s="10">
        <f t="shared" si="29"/>
        <v>671261.20921600016</v>
      </c>
      <c r="Q78" s="7">
        <v>637817.40921600012</v>
      </c>
      <c r="R78" s="7"/>
      <c r="S78" s="7"/>
      <c r="T78" s="7">
        <v>33179.42</v>
      </c>
      <c r="U78" s="28">
        <f t="shared" si="30"/>
        <v>670996.82921600016</v>
      </c>
      <c r="V78" s="10">
        <f t="shared" si="31"/>
        <v>2014753.9576480004</v>
      </c>
      <c r="W78" s="7">
        <v>637817.41</v>
      </c>
      <c r="X78" s="7"/>
      <c r="Y78" s="7"/>
      <c r="Z78" s="7">
        <v>30156.809999999998</v>
      </c>
      <c r="AA78" s="8">
        <f t="shared" si="32"/>
        <v>667974.22</v>
      </c>
      <c r="AB78" s="7">
        <v>637817.40921600012</v>
      </c>
      <c r="AC78" s="7"/>
      <c r="AD78" s="7"/>
      <c r="AE78" s="7">
        <v>34761.31</v>
      </c>
      <c r="AF78" s="8">
        <f t="shared" si="33"/>
        <v>672578.71921600006</v>
      </c>
      <c r="AG78" s="7">
        <v>637817.40921600012</v>
      </c>
      <c r="AH78" s="7"/>
      <c r="AI78" s="7"/>
      <c r="AJ78" s="7">
        <v>29862.12</v>
      </c>
      <c r="AK78" s="8">
        <f t="shared" si="18"/>
        <v>667679.52921600011</v>
      </c>
      <c r="AL78" s="8">
        <f t="shared" si="27"/>
        <v>2008232.4684320001</v>
      </c>
      <c r="AM78" s="20">
        <v>1170551.54</v>
      </c>
      <c r="AN78" s="20">
        <v>0</v>
      </c>
      <c r="AO78" s="20">
        <v>0</v>
      </c>
      <c r="AP78" s="20">
        <v>33767.24</v>
      </c>
      <c r="AQ78" s="21">
        <f t="shared" si="19"/>
        <v>1204318.78</v>
      </c>
      <c r="AR78" s="20">
        <v>1170551.54</v>
      </c>
      <c r="AS78" s="20">
        <v>0</v>
      </c>
      <c r="AT78" s="20">
        <v>0</v>
      </c>
      <c r="AU78" s="20">
        <v>33767.24</v>
      </c>
      <c r="AV78" s="21">
        <f t="shared" si="20"/>
        <v>1204318.78</v>
      </c>
      <c r="AW78" s="20">
        <v>1170551.54</v>
      </c>
      <c r="AX78" s="20">
        <v>0</v>
      </c>
      <c r="AY78" s="20">
        <v>0</v>
      </c>
      <c r="AZ78" s="20">
        <v>33767.24</v>
      </c>
      <c r="BA78" s="21">
        <f t="shared" si="21"/>
        <v>1204318.78</v>
      </c>
      <c r="BB78" s="21">
        <f t="shared" si="22"/>
        <v>3612956.34</v>
      </c>
      <c r="BC78" s="20">
        <v>309444.49180000002</v>
      </c>
      <c r="BD78" s="20">
        <v>0</v>
      </c>
      <c r="BE78" s="20">
        <v>0</v>
      </c>
      <c r="BF78" s="20">
        <v>9570.4481999999989</v>
      </c>
      <c r="BG78" s="21">
        <f t="shared" si="23"/>
        <v>319014.94</v>
      </c>
      <c r="BH78" s="20">
        <v>100</v>
      </c>
      <c r="BI78" s="20">
        <v>0</v>
      </c>
      <c r="BJ78" s="20">
        <v>0</v>
      </c>
      <c r="BK78" s="20">
        <v>100</v>
      </c>
      <c r="BL78" s="21">
        <f t="shared" si="24"/>
        <v>200</v>
      </c>
      <c r="BM78" s="20">
        <v>100</v>
      </c>
      <c r="BN78" s="20">
        <v>0</v>
      </c>
      <c r="BO78" s="20">
        <v>0</v>
      </c>
      <c r="BP78" s="20">
        <v>100</v>
      </c>
      <c r="BQ78" s="21">
        <f t="shared" si="25"/>
        <v>200</v>
      </c>
      <c r="BR78" s="20">
        <f t="shared" si="26"/>
        <v>319414.94</v>
      </c>
      <c r="BS78" s="24">
        <f t="shared" si="34"/>
        <v>7955357.7060800008</v>
      </c>
    </row>
    <row r="79" spans="1:71">
      <c r="C79" s="9" t="s">
        <v>71</v>
      </c>
      <c r="D79" s="9" t="s">
        <v>72</v>
      </c>
      <c r="E79" s="9"/>
      <c r="F79" s="7">
        <v>0</v>
      </c>
      <c r="G79" s="7">
        <v>0</v>
      </c>
      <c r="H79" s="7"/>
      <c r="I79" s="7"/>
      <c r="J79" s="7">
        <v>33176.17</v>
      </c>
      <c r="K79" s="10">
        <f t="shared" si="28"/>
        <v>33176.17</v>
      </c>
      <c r="L79" s="7">
        <v>0</v>
      </c>
      <c r="M79" s="7"/>
      <c r="N79" s="7"/>
      <c r="O79" s="7">
        <v>35356.199999999997</v>
      </c>
      <c r="P79" s="10">
        <f t="shared" si="29"/>
        <v>35356.199999999997</v>
      </c>
      <c r="Q79" s="7">
        <v>0</v>
      </c>
      <c r="R79" s="7"/>
      <c r="S79" s="7"/>
      <c r="T79" s="7">
        <v>60040</v>
      </c>
      <c r="U79" s="28">
        <f t="shared" si="30"/>
        <v>60040</v>
      </c>
      <c r="V79" s="10">
        <f t="shared" si="31"/>
        <v>128572.37</v>
      </c>
      <c r="W79" s="7">
        <v>0</v>
      </c>
      <c r="X79" s="7"/>
      <c r="Y79" s="7"/>
      <c r="Z79" s="7">
        <v>33176.17</v>
      </c>
      <c r="AA79" s="8">
        <f t="shared" si="32"/>
        <v>33176.17</v>
      </c>
      <c r="AB79" s="7">
        <v>0</v>
      </c>
      <c r="AC79" s="7"/>
      <c r="AD79" s="7"/>
      <c r="AE79" s="7">
        <v>41636.61</v>
      </c>
      <c r="AF79" s="8">
        <f t="shared" si="33"/>
        <v>41636.61</v>
      </c>
      <c r="AG79" s="7">
        <v>0</v>
      </c>
      <c r="AH79" s="7"/>
      <c r="AI79" s="7"/>
      <c r="AJ79" s="7">
        <v>33176.17</v>
      </c>
      <c r="AK79" s="8">
        <f t="shared" si="18"/>
        <v>33176.17</v>
      </c>
      <c r="AL79" s="8">
        <f t="shared" si="27"/>
        <v>107988.95</v>
      </c>
      <c r="AM79" s="20">
        <v>0</v>
      </c>
      <c r="AN79" s="20">
        <v>0</v>
      </c>
      <c r="AO79" s="20">
        <v>0</v>
      </c>
      <c r="AP79" s="20"/>
      <c r="AQ79" s="21">
        <f t="shared" si="19"/>
        <v>0</v>
      </c>
      <c r="AR79" s="20">
        <v>0</v>
      </c>
      <c r="AS79" s="20">
        <v>0</v>
      </c>
      <c r="AT79" s="20">
        <v>0</v>
      </c>
      <c r="AU79" s="20"/>
      <c r="AV79" s="21">
        <f t="shared" si="20"/>
        <v>0</v>
      </c>
      <c r="AW79" s="20">
        <v>0</v>
      </c>
      <c r="AX79" s="20">
        <v>0</v>
      </c>
      <c r="AY79" s="20">
        <v>0</v>
      </c>
      <c r="AZ79" s="20"/>
      <c r="BA79" s="21">
        <f t="shared" si="21"/>
        <v>0</v>
      </c>
      <c r="BB79" s="21">
        <f t="shared" si="22"/>
        <v>0</v>
      </c>
      <c r="BC79" s="20">
        <v>0</v>
      </c>
      <c r="BD79" s="20">
        <v>0</v>
      </c>
      <c r="BE79" s="20">
        <v>0</v>
      </c>
      <c r="BF79" s="20">
        <v>0</v>
      </c>
      <c r="BG79" s="21">
        <f t="shared" si="23"/>
        <v>0</v>
      </c>
      <c r="BH79" s="20">
        <v>0</v>
      </c>
      <c r="BI79" s="20">
        <v>0</v>
      </c>
      <c r="BJ79" s="20">
        <v>0</v>
      </c>
      <c r="BK79" s="20"/>
      <c r="BL79" s="21">
        <f t="shared" si="24"/>
        <v>0</v>
      </c>
      <c r="BM79" s="20">
        <v>0</v>
      </c>
      <c r="BN79" s="20">
        <v>0</v>
      </c>
      <c r="BO79" s="20">
        <v>0</v>
      </c>
      <c r="BP79" s="20"/>
      <c r="BQ79" s="21">
        <f t="shared" si="25"/>
        <v>0</v>
      </c>
      <c r="BR79" s="20">
        <f t="shared" si="26"/>
        <v>0</v>
      </c>
      <c r="BS79" s="24">
        <f t="shared" si="34"/>
        <v>236561.32</v>
      </c>
    </row>
    <row r="80" spans="1:71">
      <c r="A80" s="30">
        <v>78</v>
      </c>
      <c r="B80" s="31" t="s">
        <v>73</v>
      </c>
      <c r="C80" s="31" t="s">
        <v>261</v>
      </c>
      <c r="D80" s="33" t="s">
        <v>262</v>
      </c>
      <c r="E80" s="30">
        <v>10716504</v>
      </c>
      <c r="F80" s="7">
        <v>0</v>
      </c>
      <c r="G80" s="7">
        <v>0</v>
      </c>
      <c r="H80" s="7"/>
      <c r="I80" s="7"/>
      <c r="J80" s="7">
        <v>95329.96</v>
      </c>
      <c r="K80" s="10">
        <f t="shared" si="28"/>
        <v>95329.96</v>
      </c>
      <c r="L80" s="7">
        <v>0</v>
      </c>
      <c r="M80" s="7"/>
      <c r="N80" s="7"/>
      <c r="O80" s="7">
        <v>102812.61</v>
      </c>
      <c r="P80" s="10">
        <f t="shared" si="29"/>
        <v>102812.61</v>
      </c>
      <c r="Q80" s="7">
        <v>0</v>
      </c>
      <c r="R80" s="7"/>
      <c r="S80" s="7"/>
      <c r="T80" s="7">
        <v>114326.05</v>
      </c>
      <c r="U80" s="28">
        <f t="shared" si="30"/>
        <v>114326.05</v>
      </c>
      <c r="V80" s="10">
        <f t="shared" si="31"/>
        <v>312468.62</v>
      </c>
      <c r="W80" s="7">
        <v>0</v>
      </c>
      <c r="X80" s="7"/>
      <c r="Y80" s="7"/>
      <c r="Z80" s="7">
        <v>87255.94</v>
      </c>
      <c r="AA80" s="8">
        <f t="shared" si="32"/>
        <v>87255.94</v>
      </c>
      <c r="AB80" s="7">
        <v>0</v>
      </c>
      <c r="AC80" s="7"/>
      <c r="AD80" s="7"/>
      <c r="AE80" s="7">
        <v>110285.65</v>
      </c>
      <c r="AF80" s="8">
        <f t="shared" si="33"/>
        <v>110285.65</v>
      </c>
      <c r="AG80" s="7">
        <v>0</v>
      </c>
      <c r="AH80" s="7"/>
      <c r="AI80" s="7"/>
      <c r="AJ80" s="7">
        <v>67239.83</v>
      </c>
      <c r="AK80" s="8">
        <f t="shared" si="18"/>
        <v>67239.83</v>
      </c>
      <c r="AL80" s="8">
        <f t="shared" si="27"/>
        <v>264781.42</v>
      </c>
      <c r="AM80" s="20">
        <v>0</v>
      </c>
      <c r="AN80" s="20">
        <v>0</v>
      </c>
      <c r="AO80" s="20">
        <v>0</v>
      </c>
      <c r="AP80" s="20">
        <v>104156.21</v>
      </c>
      <c r="AQ80" s="21">
        <f t="shared" si="19"/>
        <v>104156.21</v>
      </c>
      <c r="AR80" s="20">
        <v>0</v>
      </c>
      <c r="AS80" s="20">
        <v>0</v>
      </c>
      <c r="AT80" s="20">
        <v>0</v>
      </c>
      <c r="AU80" s="20">
        <v>104156.21</v>
      </c>
      <c r="AV80" s="21">
        <f t="shared" si="20"/>
        <v>104156.21</v>
      </c>
      <c r="AW80" s="20">
        <v>0</v>
      </c>
      <c r="AX80" s="20">
        <v>0</v>
      </c>
      <c r="AY80" s="20">
        <v>0</v>
      </c>
      <c r="AZ80" s="20">
        <v>104156.21</v>
      </c>
      <c r="BA80" s="21">
        <f t="shared" si="21"/>
        <v>104156.21</v>
      </c>
      <c r="BB80" s="21">
        <f t="shared" si="22"/>
        <v>312468.63</v>
      </c>
      <c r="BC80" s="20">
        <v>0</v>
      </c>
      <c r="BD80" s="20">
        <v>0</v>
      </c>
      <c r="BE80" s="20">
        <v>0</v>
      </c>
      <c r="BF80" s="20">
        <v>27590.19</v>
      </c>
      <c r="BG80" s="21">
        <f t="shared" si="23"/>
        <v>27590.19</v>
      </c>
      <c r="BH80" s="20">
        <v>0</v>
      </c>
      <c r="BI80" s="20">
        <v>0</v>
      </c>
      <c r="BJ80" s="20">
        <v>0</v>
      </c>
      <c r="BK80" s="20">
        <v>100</v>
      </c>
      <c r="BL80" s="21">
        <f t="shared" si="24"/>
        <v>100</v>
      </c>
      <c r="BM80" s="20">
        <v>0</v>
      </c>
      <c r="BN80" s="20">
        <v>0</v>
      </c>
      <c r="BO80" s="20">
        <v>0</v>
      </c>
      <c r="BP80" s="20">
        <v>100</v>
      </c>
      <c r="BQ80" s="21">
        <f t="shared" si="25"/>
        <v>100</v>
      </c>
      <c r="BR80" s="20">
        <f t="shared" si="26"/>
        <v>27790.19</v>
      </c>
      <c r="BS80" s="24">
        <f t="shared" si="34"/>
        <v>917508.86</v>
      </c>
    </row>
    <row r="81" spans="1:71">
      <c r="A81" s="30">
        <v>79</v>
      </c>
      <c r="B81" s="31" t="s">
        <v>74</v>
      </c>
      <c r="C81" s="31" t="s">
        <v>263</v>
      </c>
      <c r="D81" s="33" t="s">
        <v>264</v>
      </c>
      <c r="E81" s="30">
        <v>25610853</v>
      </c>
      <c r="F81" s="7">
        <v>202488.90000000002</v>
      </c>
      <c r="G81" s="7">
        <v>0</v>
      </c>
      <c r="H81" s="7"/>
      <c r="I81" s="7"/>
      <c r="J81" s="7">
        <v>477025.27</v>
      </c>
      <c r="K81" s="10">
        <f t="shared" si="28"/>
        <v>477025.27</v>
      </c>
      <c r="L81" s="7">
        <v>0</v>
      </c>
      <c r="M81" s="7"/>
      <c r="N81" s="7"/>
      <c r="O81" s="7">
        <v>535752.91</v>
      </c>
      <c r="P81" s="10">
        <f t="shared" si="29"/>
        <v>535752.91</v>
      </c>
      <c r="Q81" s="7">
        <v>0</v>
      </c>
      <c r="R81" s="7"/>
      <c r="S81" s="7"/>
      <c r="T81" s="7">
        <v>573130.86</v>
      </c>
      <c r="U81" s="28">
        <f t="shared" si="30"/>
        <v>573130.86</v>
      </c>
      <c r="V81" s="10">
        <f t="shared" si="31"/>
        <v>1585909.04</v>
      </c>
      <c r="W81" s="7">
        <v>0</v>
      </c>
      <c r="X81" s="7"/>
      <c r="Y81" s="7"/>
      <c r="Z81" s="7">
        <v>494290.55</v>
      </c>
      <c r="AA81" s="8">
        <f t="shared" si="32"/>
        <v>494290.55</v>
      </c>
      <c r="AB81" s="7">
        <v>0</v>
      </c>
      <c r="AC81" s="7"/>
      <c r="AD81" s="7"/>
      <c r="AE81" s="7">
        <v>632263.68999999994</v>
      </c>
      <c r="AF81" s="8">
        <f t="shared" si="33"/>
        <v>632263.68999999994</v>
      </c>
      <c r="AG81" s="7">
        <v>0</v>
      </c>
      <c r="AH81" s="7"/>
      <c r="AI81" s="7"/>
      <c r="AJ81" s="7">
        <v>169596.24</v>
      </c>
      <c r="AK81" s="8">
        <f t="shared" si="18"/>
        <v>169596.24</v>
      </c>
      <c r="AL81" s="8">
        <f t="shared" si="27"/>
        <v>1296150.48</v>
      </c>
      <c r="AM81" s="20">
        <v>0</v>
      </c>
      <c r="AN81" s="20">
        <v>0</v>
      </c>
      <c r="AO81" s="20">
        <v>0</v>
      </c>
      <c r="AP81" s="20">
        <v>528636.35</v>
      </c>
      <c r="AQ81" s="21">
        <f t="shared" si="19"/>
        <v>528636.35</v>
      </c>
      <c r="AR81" s="20">
        <v>0</v>
      </c>
      <c r="AS81" s="20">
        <v>0</v>
      </c>
      <c r="AT81" s="20">
        <v>0</v>
      </c>
      <c r="AU81" s="20">
        <v>528636.35</v>
      </c>
      <c r="AV81" s="21">
        <f t="shared" si="20"/>
        <v>528636.35</v>
      </c>
      <c r="AW81" s="20">
        <v>0</v>
      </c>
      <c r="AX81" s="20">
        <v>0</v>
      </c>
      <c r="AY81" s="20">
        <v>0</v>
      </c>
      <c r="AZ81" s="20">
        <v>528636.35</v>
      </c>
      <c r="BA81" s="21">
        <f t="shared" si="21"/>
        <v>528636.35</v>
      </c>
      <c r="BB81" s="21">
        <f t="shared" si="22"/>
        <v>1585909.0499999998</v>
      </c>
      <c r="BC81" s="20">
        <v>0</v>
      </c>
      <c r="BD81" s="20">
        <v>0</v>
      </c>
      <c r="BE81" s="20">
        <v>0</v>
      </c>
      <c r="BF81" s="20">
        <v>140031.76999999999</v>
      </c>
      <c r="BG81" s="21">
        <f t="shared" si="23"/>
        <v>140031.76999999999</v>
      </c>
      <c r="BH81" s="20">
        <v>0</v>
      </c>
      <c r="BI81" s="20">
        <v>0</v>
      </c>
      <c r="BJ81" s="20">
        <v>0</v>
      </c>
      <c r="BK81" s="20">
        <v>100</v>
      </c>
      <c r="BL81" s="21">
        <f t="shared" si="24"/>
        <v>100</v>
      </c>
      <c r="BM81" s="20">
        <v>0</v>
      </c>
      <c r="BN81" s="20">
        <v>0</v>
      </c>
      <c r="BO81" s="20">
        <v>0</v>
      </c>
      <c r="BP81" s="20">
        <v>100</v>
      </c>
      <c r="BQ81" s="21">
        <f t="shared" si="25"/>
        <v>100</v>
      </c>
      <c r="BR81" s="20">
        <f t="shared" si="26"/>
        <v>140231.76999999999</v>
      </c>
      <c r="BS81" s="24">
        <f t="shared" si="34"/>
        <v>4810689.24</v>
      </c>
    </row>
    <row r="82" spans="1:71">
      <c r="A82" s="30">
        <v>80</v>
      </c>
      <c r="B82" s="30" t="s">
        <v>75</v>
      </c>
      <c r="C82" s="30" t="s">
        <v>265</v>
      </c>
      <c r="D82" s="33" t="s">
        <v>266</v>
      </c>
      <c r="E82" s="30">
        <v>14468339</v>
      </c>
      <c r="F82" s="7">
        <v>4432.7700000000004</v>
      </c>
      <c r="G82" s="7">
        <v>0</v>
      </c>
      <c r="H82" s="7"/>
      <c r="I82" s="7"/>
      <c r="J82" s="7">
        <v>24658.309999999998</v>
      </c>
      <c r="K82" s="10">
        <f t="shared" si="28"/>
        <v>24658.309999999998</v>
      </c>
      <c r="L82" s="7">
        <v>0</v>
      </c>
      <c r="M82" s="7"/>
      <c r="N82" s="7"/>
      <c r="O82" s="7">
        <v>24797.97</v>
      </c>
      <c r="P82" s="10">
        <f t="shared" si="29"/>
        <v>24797.97</v>
      </c>
      <c r="Q82" s="7">
        <v>0</v>
      </c>
      <c r="R82" s="7"/>
      <c r="S82" s="7"/>
      <c r="T82" s="7">
        <v>31581.02</v>
      </c>
      <c r="U82" s="28">
        <f t="shared" si="30"/>
        <v>31581.02</v>
      </c>
      <c r="V82" s="10">
        <f t="shared" si="31"/>
        <v>81037.3</v>
      </c>
      <c r="W82" s="7">
        <v>0</v>
      </c>
      <c r="X82" s="7"/>
      <c r="Y82" s="7"/>
      <c r="Z82" s="7">
        <v>20209.489999999998</v>
      </c>
      <c r="AA82" s="8">
        <f t="shared" si="32"/>
        <v>20209.489999999998</v>
      </c>
      <c r="AB82" s="7">
        <v>0</v>
      </c>
      <c r="AC82" s="7"/>
      <c r="AD82" s="7"/>
      <c r="AE82" s="7">
        <v>47022.380000000005</v>
      </c>
      <c r="AF82" s="8">
        <f t="shared" si="33"/>
        <v>47022.380000000005</v>
      </c>
      <c r="AG82" s="7">
        <v>0</v>
      </c>
      <c r="AH82" s="7"/>
      <c r="AI82" s="7"/>
      <c r="AJ82" s="7">
        <v>10542.73</v>
      </c>
      <c r="AK82" s="8">
        <f t="shared" si="18"/>
        <v>10542.73</v>
      </c>
      <c r="AL82" s="8">
        <f t="shared" si="27"/>
        <v>77774.599999999991</v>
      </c>
      <c r="AM82" s="20">
        <v>0</v>
      </c>
      <c r="AN82" s="20">
        <v>0</v>
      </c>
      <c r="AO82" s="20">
        <v>0</v>
      </c>
      <c r="AP82" s="20">
        <v>27012.43</v>
      </c>
      <c r="AQ82" s="21">
        <f t="shared" si="19"/>
        <v>27012.43</v>
      </c>
      <c r="AR82" s="20">
        <v>0</v>
      </c>
      <c r="AS82" s="20">
        <v>0</v>
      </c>
      <c r="AT82" s="20">
        <v>0</v>
      </c>
      <c r="AU82" s="20">
        <v>27012.43</v>
      </c>
      <c r="AV82" s="21">
        <f t="shared" si="20"/>
        <v>27012.43</v>
      </c>
      <c r="AW82" s="20">
        <v>0</v>
      </c>
      <c r="AX82" s="20">
        <v>0</v>
      </c>
      <c r="AY82" s="20">
        <v>0</v>
      </c>
      <c r="AZ82" s="20">
        <v>27012.43</v>
      </c>
      <c r="BA82" s="21">
        <f t="shared" si="21"/>
        <v>27012.43</v>
      </c>
      <c r="BB82" s="21">
        <f t="shared" si="22"/>
        <v>81037.290000000008</v>
      </c>
      <c r="BC82" s="20">
        <v>0</v>
      </c>
      <c r="BD82" s="20">
        <v>0</v>
      </c>
      <c r="BE82" s="20">
        <v>0</v>
      </c>
      <c r="BF82" s="20">
        <v>7155.39</v>
      </c>
      <c r="BG82" s="21">
        <f t="shared" si="23"/>
        <v>7155.39</v>
      </c>
      <c r="BH82" s="20">
        <v>0</v>
      </c>
      <c r="BI82" s="20">
        <v>0</v>
      </c>
      <c r="BJ82" s="20">
        <v>0</v>
      </c>
      <c r="BK82" s="20">
        <v>100</v>
      </c>
      <c r="BL82" s="21">
        <f t="shared" si="24"/>
        <v>100</v>
      </c>
      <c r="BM82" s="20">
        <v>0</v>
      </c>
      <c r="BN82" s="20">
        <v>0</v>
      </c>
      <c r="BO82" s="20">
        <v>0</v>
      </c>
      <c r="BP82" s="20">
        <v>100</v>
      </c>
      <c r="BQ82" s="21">
        <f t="shared" si="25"/>
        <v>100</v>
      </c>
      <c r="BR82" s="20">
        <f t="shared" si="26"/>
        <v>7355.39</v>
      </c>
      <c r="BS82" s="24">
        <f t="shared" si="34"/>
        <v>251637.35</v>
      </c>
    </row>
    <row r="83" spans="1:71">
      <c r="A83" s="30">
        <v>81</v>
      </c>
      <c r="B83" s="42" t="s">
        <v>76</v>
      </c>
      <c r="C83" s="30" t="s">
        <v>267</v>
      </c>
      <c r="D83" s="33" t="s">
        <v>268</v>
      </c>
      <c r="E83" s="30">
        <v>18559219</v>
      </c>
      <c r="F83" s="7">
        <v>0</v>
      </c>
      <c r="G83" s="7">
        <v>0</v>
      </c>
      <c r="H83" s="7"/>
      <c r="I83" s="7"/>
      <c r="J83" s="7">
        <v>31658.22</v>
      </c>
      <c r="K83" s="10">
        <f t="shared" si="28"/>
        <v>31658.22</v>
      </c>
      <c r="L83" s="7">
        <v>0</v>
      </c>
      <c r="M83" s="7"/>
      <c r="N83" s="7"/>
      <c r="O83" s="7">
        <v>31658.22</v>
      </c>
      <c r="P83" s="10">
        <f t="shared" si="29"/>
        <v>31658.22</v>
      </c>
      <c r="Q83" s="7">
        <v>0</v>
      </c>
      <c r="R83" s="7"/>
      <c r="S83" s="7"/>
      <c r="T83" s="7">
        <v>42326.02</v>
      </c>
      <c r="U83" s="28">
        <f t="shared" si="30"/>
        <v>42326.02</v>
      </c>
      <c r="V83" s="10">
        <f t="shared" si="31"/>
        <v>105642.45999999999</v>
      </c>
      <c r="W83" s="7">
        <v>0</v>
      </c>
      <c r="X83" s="7"/>
      <c r="Y83" s="7"/>
      <c r="Z83" s="7">
        <v>31658.22</v>
      </c>
      <c r="AA83" s="8">
        <f t="shared" si="32"/>
        <v>31658.22</v>
      </c>
      <c r="AB83" s="7">
        <v>0</v>
      </c>
      <c r="AC83" s="7"/>
      <c r="AD83" s="7"/>
      <c r="AE83" s="7">
        <v>31658.22</v>
      </c>
      <c r="AF83" s="8">
        <f t="shared" si="33"/>
        <v>31658.22</v>
      </c>
      <c r="AG83" s="7">
        <v>0</v>
      </c>
      <c r="AH83" s="7"/>
      <c r="AI83" s="7"/>
      <c r="AJ83" s="7">
        <v>31658.22</v>
      </c>
      <c r="AK83" s="8">
        <f t="shared" si="18"/>
        <v>31658.22</v>
      </c>
      <c r="AL83" s="8">
        <f t="shared" si="27"/>
        <v>94974.66</v>
      </c>
      <c r="AM83" s="20">
        <v>0</v>
      </c>
      <c r="AN83" s="20">
        <v>0</v>
      </c>
      <c r="AO83" s="20">
        <v>0</v>
      </c>
      <c r="AP83" s="20">
        <v>32853.35</v>
      </c>
      <c r="AQ83" s="21">
        <f t="shared" si="19"/>
        <v>32853.35</v>
      </c>
      <c r="AR83" s="20">
        <v>0</v>
      </c>
      <c r="AS83" s="20">
        <v>0</v>
      </c>
      <c r="AT83" s="20">
        <v>0</v>
      </c>
      <c r="AU83" s="20">
        <v>32853.35</v>
      </c>
      <c r="AV83" s="21">
        <f t="shared" si="20"/>
        <v>32853.35</v>
      </c>
      <c r="AW83" s="20">
        <v>0</v>
      </c>
      <c r="AX83" s="20">
        <v>0</v>
      </c>
      <c r="AY83" s="20">
        <v>0</v>
      </c>
      <c r="AZ83" s="20">
        <v>32853.35</v>
      </c>
      <c r="BA83" s="21">
        <f t="shared" si="21"/>
        <v>32853.35</v>
      </c>
      <c r="BB83" s="21">
        <f t="shared" si="22"/>
        <v>98560.049999999988</v>
      </c>
      <c r="BC83" s="20">
        <v>0</v>
      </c>
      <c r="BD83" s="20">
        <v>0</v>
      </c>
      <c r="BE83" s="20">
        <v>0</v>
      </c>
      <c r="BF83" s="20">
        <v>8702.6</v>
      </c>
      <c r="BG83" s="21">
        <f t="shared" si="23"/>
        <v>8702.6</v>
      </c>
      <c r="BH83" s="20">
        <v>0</v>
      </c>
      <c r="BI83" s="20">
        <v>0</v>
      </c>
      <c r="BJ83" s="20">
        <v>0</v>
      </c>
      <c r="BK83" s="20">
        <v>100</v>
      </c>
      <c r="BL83" s="21">
        <f t="shared" si="24"/>
        <v>100</v>
      </c>
      <c r="BM83" s="20">
        <v>0</v>
      </c>
      <c r="BN83" s="20">
        <v>0</v>
      </c>
      <c r="BO83" s="20">
        <v>0</v>
      </c>
      <c r="BP83" s="20">
        <v>100</v>
      </c>
      <c r="BQ83" s="21">
        <f t="shared" si="25"/>
        <v>100</v>
      </c>
      <c r="BR83" s="20">
        <f t="shared" si="26"/>
        <v>8902.6</v>
      </c>
      <c r="BS83" s="24">
        <f t="shared" si="34"/>
        <v>308079.76999999996</v>
      </c>
    </row>
    <row r="84" spans="1:71">
      <c r="A84" s="30">
        <v>82</v>
      </c>
      <c r="B84" s="42" t="s">
        <v>77</v>
      </c>
      <c r="C84" s="30" t="s">
        <v>269</v>
      </c>
      <c r="D84" s="33" t="s">
        <v>270</v>
      </c>
      <c r="E84" s="30">
        <v>34414414</v>
      </c>
      <c r="F84" s="7">
        <v>425723.8600000001</v>
      </c>
      <c r="G84" s="7">
        <v>0</v>
      </c>
      <c r="H84" s="7"/>
      <c r="I84" s="7"/>
      <c r="J84" s="7">
        <v>600068.28</v>
      </c>
      <c r="K84" s="10">
        <f t="shared" si="28"/>
        <v>600068.28</v>
      </c>
      <c r="L84" s="7">
        <v>0</v>
      </c>
      <c r="M84" s="7"/>
      <c r="N84" s="7"/>
      <c r="O84" s="7">
        <v>750419.99</v>
      </c>
      <c r="P84" s="10">
        <f t="shared" si="29"/>
        <v>750419.99</v>
      </c>
      <c r="Q84" s="7">
        <v>0</v>
      </c>
      <c r="R84" s="7"/>
      <c r="S84" s="7"/>
      <c r="T84" s="7">
        <v>821414.83</v>
      </c>
      <c r="U84" s="28">
        <f t="shared" si="30"/>
        <v>821414.83</v>
      </c>
      <c r="V84" s="10">
        <f t="shared" si="31"/>
        <v>2171903.1</v>
      </c>
      <c r="W84" s="7">
        <v>0</v>
      </c>
      <c r="X84" s="7"/>
      <c r="Y84" s="7"/>
      <c r="Z84" s="7">
        <v>731993.2</v>
      </c>
      <c r="AA84" s="8">
        <f t="shared" si="32"/>
        <v>731993.2</v>
      </c>
      <c r="AB84" s="7">
        <v>0</v>
      </c>
      <c r="AC84" s="7"/>
      <c r="AD84" s="7"/>
      <c r="AE84" s="7">
        <v>869270.64</v>
      </c>
      <c r="AF84" s="8">
        <f t="shared" si="33"/>
        <v>869270.64</v>
      </c>
      <c r="AG84" s="7">
        <v>0</v>
      </c>
      <c r="AH84" s="7"/>
      <c r="AI84" s="7"/>
      <c r="AJ84" s="7">
        <v>199729.74</v>
      </c>
      <c r="AK84" s="8">
        <f t="shared" si="18"/>
        <v>199729.74</v>
      </c>
      <c r="AL84" s="8">
        <f t="shared" si="27"/>
        <v>1800993.5799999998</v>
      </c>
      <c r="AM84" s="20">
        <v>0</v>
      </c>
      <c r="AN84" s="20">
        <v>0</v>
      </c>
      <c r="AO84" s="20">
        <v>0</v>
      </c>
      <c r="AP84" s="20">
        <v>784459.45000000007</v>
      </c>
      <c r="AQ84" s="21">
        <f t="shared" si="19"/>
        <v>784459.45000000007</v>
      </c>
      <c r="AR84" s="20">
        <v>0</v>
      </c>
      <c r="AS84" s="20">
        <v>0</v>
      </c>
      <c r="AT84" s="20">
        <v>0</v>
      </c>
      <c r="AU84" s="20">
        <v>784459.45000000007</v>
      </c>
      <c r="AV84" s="21">
        <f t="shared" si="20"/>
        <v>784459.45000000007</v>
      </c>
      <c r="AW84" s="20">
        <v>0</v>
      </c>
      <c r="AX84" s="20">
        <v>0</v>
      </c>
      <c r="AY84" s="20">
        <v>0</v>
      </c>
      <c r="AZ84" s="20">
        <v>784459.45000000007</v>
      </c>
      <c r="BA84" s="21">
        <f t="shared" si="21"/>
        <v>784459.45000000007</v>
      </c>
      <c r="BB84" s="21">
        <f t="shared" si="22"/>
        <v>2353378.35</v>
      </c>
      <c r="BC84" s="20">
        <v>0</v>
      </c>
      <c r="BD84" s="20">
        <v>0</v>
      </c>
      <c r="BE84" s="20">
        <v>0</v>
      </c>
      <c r="BF84" s="20">
        <v>207797.38</v>
      </c>
      <c r="BG84" s="21">
        <f t="shared" si="23"/>
        <v>207797.38</v>
      </c>
      <c r="BH84" s="20">
        <v>0</v>
      </c>
      <c r="BI84" s="20">
        <v>0</v>
      </c>
      <c r="BJ84" s="20">
        <v>0</v>
      </c>
      <c r="BK84" s="20">
        <v>100</v>
      </c>
      <c r="BL84" s="21">
        <f t="shared" si="24"/>
        <v>100</v>
      </c>
      <c r="BM84" s="20">
        <v>0</v>
      </c>
      <c r="BN84" s="20">
        <v>0</v>
      </c>
      <c r="BO84" s="20">
        <v>0</v>
      </c>
      <c r="BP84" s="20">
        <v>100</v>
      </c>
      <c r="BQ84" s="21">
        <f t="shared" si="25"/>
        <v>100</v>
      </c>
      <c r="BR84" s="20">
        <f t="shared" si="26"/>
        <v>207997.38</v>
      </c>
      <c r="BS84" s="24">
        <f t="shared" si="34"/>
        <v>6959996.2699999996</v>
      </c>
    </row>
    <row r="85" spans="1:71">
      <c r="A85" s="30">
        <v>88</v>
      </c>
      <c r="B85" s="30" t="s">
        <v>271</v>
      </c>
      <c r="C85" s="30" t="s">
        <v>272</v>
      </c>
      <c r="D85" s="33" t="s">
        <v>273</v>
      </c>
      <c r="E85" s="30">
        <v>39932735</v>
      </c>
      <c r="F85" s="7">
        <v>25361.380000000005</v>
      </c>
      <c r="G85" s="7">
        <v>7378.5535200000004</v>
      </c>
      <c r="H85" s="7"/>
      <c r="I85" s="7"/>
      <c r="J85" s="7">
        <v>301185.98</v>
      </c>
      <c r="K85" s="10">
        <f t="shared" si="28"/>
        <v>308564.53352</v>
      </c>
      <c r="L85" s="7">
        <v>7378.5535200000004</v>
      </c>
      <c r="M85" s="7"/>
      <c r="N85" s="7"/>
      <c r="O85" s="7">
        <v>286948.71000000002</v>
      </c>
      <c r="P85" s="10">
        <f t="shared" si="29"/>
        <v>294327.26352000004</v>
      </c>
      <c r="Q85" s="7">
        <v>7378.5535200000004</v>
      </c>
      <c r="R85" s="7"/>
      <c r="S85" s="7"/>
      <c r="T85" s="7">
        <v>381548.39999999997</v>
      </c>
      <c r="U85" s="28">
        <f t="shared" si="30"/>
        <v>388926.95351999998</v>
      </c>
      <c r="V85" s="10">
        <f t="shared" si="31"/>
        <v>991818.75056000007</v>
      </c>
      <c r="W85" s="7">
        <v>7378.5535200000004</v>
      </c>
      <c r="X85" s="7"/>
      <c r="Y85" s="7"/>
      <c r="Z85" s="7">
        <v>322467.39</v>
      </c>
      <c r="AA85" s="8">
        <f t="shared" si="32"/>
        <v>329845.94352000003</v>
      </c>
      <c r="AB85" s="7">
        <v>7378.5535200000004</v>
      </c>
      <c r="AC85" s="7"/>
      <c r="AD85" s="7"/>
      <c r="AE85" s="7">
        <v>373274.59</v>
      </c>
      <c r="AF85" s="8">
        <f t="shared" si="33"/>
        <v>380653.14352000004</v>
      </c>
      <c r="AG85" s="7">
        <v>7378.5535200000004</v>
      </c>
      <c r="AH85" s="7"/>
      <c r="AI85" s="7"/>
      <c r="AJ85" s="7">
        <v>213473.91</v>
      </c>
      <c r="AK85" s="8">
        <f t="shared" si="18"/>
        <v>220852.46351999999</v>
      </c>
      <c r="AL85" s="8">
        <f t="shared" si="27"/>
        <v>931351.55056000012</v>
      </c>
      <c r="AM85" s="20">
        <v>81232.41</v>
      </c>
      <c r="AN85" s="20">
        <v>0</v>
      </c>
      <c r="AO85" s="20">
        <v>0</v>
      </c>
      <c r="AP85" s="20">
        <v>323227.7</v>
      </c>
      <c r="AQ85" s="21">
        <f t="shared" si="19"/>
        <v>404460.11</v>
      </c>
      <c r="AR85" s="20">
        <v>81232.41</v>
      </c>
      <c r="AS85" s="20">
        <v>0</v>
      </c>
      <c r="AT85" s="20">
        <v>0</v>
      </c>
      <c r="AU85" s="20">
        <v>323227.7</v>
      </c>
      <c r="AV85" s="21">
        <f t="shared" si="20"/>
        <v>404460.11</v>
      </c>
      <c r="AW85" s="20">
        <v>81232.41</v>
      </c>
      <c r="AX85" s="20">
        <v>0</v>
      </c>
      <c r="AY85" s="20">
        <v>0</v>
      </c>
      <c r="AZ85" s="20">
        <v>323227.7</v>
      </c>
      <c r="BA85" s="21">
        <f t="shared" si="21"/>
        <v>404460.11</v>
      </c>
      <c r="BB85" s="21">
        <f t="shared" si="22"/>
        <v>1213380.33</v>
      </c>
      <c r="BC85" s="20">
        <v>21427.686000000002</v>
      </c>
      <c r="BD85" s="20">
        <v>0</v>
      </c>
      <c r="BE85" s="20">
        <v>0</v>
      </c>
      <c r="BF85" s="20">
        <v>85710.744000000006</v>
      </c>
      <c r="BG85" s="21">
        <f t="shared" si="23"/>
        <v>107138.43000000001</v>
      </c>
      <c r="BH85" s="20">
        <v>100</v>
      </c>
      <c r="BI85" s="20">
        <v>0</v>
      </c>
      <c r="BJ85" s="20">
        <v>0</v>
      </c>
      <c r="BK85" s="20">
        <v>100</v>
      </c>
      <c r="BL85" s="21">
        <f t="shared" si="24"/>
        <v>200</v>
      </c>
      <c r="BM85" s="20">
        <v>100</v>
      </c>
      <c r="BN85" s="20">
        <v>0</v>
      </c>
      <c r="BO85" s="20">
        <v>0</v>
      </c>
      <c r="BP85" s="20">
        <v>100</v>
      </c>
      <c r="BQ85" s="21">
        <f t="shared" si="25"/>
        <v>200</v>
      </c>
      <c r="BR85" s="20">
        <f t="shared" si="26"/>
        <v>107538.43000000001</v>
      </c>
      <c r="BS85" s="24">
        <f t="shared" si="34"/>
        <v>3269450.4411200001</v>
      </c>
    </row>
    <row r="86" spans="1:71">
      <c r="A86" s="30">
        <v>85</v>
      </c>
      <c r="B86" s="30" t="s">
        <v>78</v>
      </c>
      <c r="C86" s="30" t="s">
        <v>279</v>
      </c>
      <c r="D86" s="33" t="s">
        <v>280</v>
      </c>
      <c r="E86" s="30">
        <v>39618148</v>
      </c>
      <c r="F86" s="7">
        <v>14481.420000000002</v>
      </c>
      <c r="G86" s="7">
        <v>0</v>
      </c>
      <c r="H86" s="7"/>
      <c r="I86" s="7"/>
      <c r="J86" s="7">
        <v>43038.080000000002</v>
      </c>
      <c r="K86" s="10">
        <f t="shared" si="28"/>
        <v>43038.080000000002</v>
      </c>
      <c r="L86" s="7">
        <v>0</v>
      </c>
      <c r="M86" s="7"/>
      <c r="N86" s="7"/>
      <c r="O86" s="7">
        <v>42235.66</v>
      </c>
      <c r="P86" s="10">
        <f t="shared" si="29"/>
        <v>42235.66</v>
      </c>
      <c r="Q86" s="7">
        <v>0</v>
      </c>
      <c r="R86" s="7"/>
      <c r="S86" s="7"/>
      <c r="T86" s="7">
        <v>85691.78</v>
      </c>
      <c r="U86" s="28">
        <f t="shared" si="30"/>
        <v>85691.78</v>
      </c>
      <c r="V86" s="10">
        <f t="shared" si="31"/>
        <v>170965.52000000002</v>
      </c>
      <c r="W86" s="7">
        <v>0</v>
      </c>
      <c r="X86" s="7"/>
      <c r="Y86" s="7"/>
      <c r="Z86" s="7">
        <v>77065.259999999995</v>
      </c>
      <c r="AA86" s="8">
        <f t="shared" si="32"/>
        <v>77065.259999999995</v>
      </c>
      <c r="AB86" s="7">
        <v>0</v>
      </c>
      <c r="AC86" s="7"/>
      <c r="AD86" s="7"/>
      <c r="AE86" s="7">
        <v>104630.11</v>
      </c>
      <c r="AF86" s="8">
        <f t="shared" si="33"/>
        <v>104630.11</v>
      </c>
      <c r="AG86" s="7">
        <v>0</v>
      </c>
      <c r="AH86" s="7"/>
      <c r="AI86" s="7"/>
      <c r="AJ86" s="7">
        <v>28063.19</v>
      </c>
      <c r="AK86" s="8">
        <f t="shared" si="18"/>
        <v>28063.19</v>
      </c>
      <c r="AL86" s="8">
        <f t="shared" si="27"/>
        <v>209758.56</v>
      </c>
      <c r="AM86" s="20">
        <v>0</v>
      </c>
      <c r="AN86" s="20">
        <v>0</v>
      </c>
      <c r="AO86" s="20">
        <v>0</v>
      </c>
      <c r="AP86" s="20">
        <v>55928.53</v>
      </c>
      <c r="AQ86" s="21">
        <f t="shared" si="19"/>
        <v>55928.53</v>
      </c>
      <c r="AR86" s="20">
        <v>0</v>
      </c>
      <c r="AS86" s="20">
        <v>0</v>
      </c>
      <c r="AT86" s="20">
        <v>0</v>
      </c>
      <c r="AU86" s="20">
        <v>55928.53</v>
      </c>
      <c r="AV86" s="21">
        <f t="shared" si="20"/>
        <v>55928.53</v>
      </c>
      <c r="AW86" s="20">
        <v>0</v>
      </c>
      <c r="AX86" s="20">
        <v>0</v>
      </c>
      <c r="AY86" s="20">
        <v>0</v>
      </c>
      <c r="AZ86" s="20">
        <v>55928.53</v>
      </c>
      <c r="BA86" s="21">
        <f t="shared" si="21"/>
        <v>55928.53</v>
      </c>
      <c r="BB86" s="21">
        <f t="shared" si="22"/>
        <v>167785.59</v>
      </c>
      <c r="BC86" s="20">
        <v>0</v>
      </c>
      <c r="BD86" s="20">
        <v>0</v>
      </c>
      <c r="BE86" s="20">
        <v>0</v>
      </c>
      <c r="BF86" s="20">
        <v>14815.04</v>
      </c>
      <c r="BG86" s="21">
        <f t="shared" si="23"/>
        <v>14815.04</v>
      </c>
      <c r="BH86" s="20">
        <v>0</v>
      </c>
      <c r="BI86" s="20">
        <v>0</v>
      </c>
      <c r="BJ86" s="20">
        <v>0</v>
      </c>
      <c r="BK86" s="20">
        <v>100</v>
      </c>
      <c r="BL86" s="21">
        <f t="shared" si="24"/>
        <v>100</v>
      </c>
      <c r="BM86" s="20">
        <v>0</v>
      </c>
      <c r="BN86" s="20">
        <v>0</v>
      </c>
      <c r="BO86" s="20">
        <v>0</v>
      </c>
      <c r="BP86" s="20">
        <v>100</v>
      </c>
      <c r="BQ86" s="21">
        <f t="shared" si="25"/>
        <v>100</v>
      </c>
      <c r="BR86" s="20">
        <f t="shared" si="26"/>
        <v>15015.04</v>
      </c>
      <c r="BS86" s="24">
        <f t="shared" si="34"/>
        <v>578006.13000000012</v>
      </c>
    </row>
    <row r="87" spans="1:71">
      <c r="A87" s="30">
        <v>86</v>
      </c>
      <c r="B87" s="30" t="s">
        <v>281</v>
      </c>
      <c r="C87" s="30" t="s">
        <v>282</v>
      </c>
      <c r="D87" s="33" t="s">
        <v>283</v>
      </c>
      <c r="E87" s="30">
        <v>44182940</v>
      </c>
      <c r="F87" s="7">
        <v>202.27999999999884</v>
      </c>
      <c r="G87" s="7">
        <v>0</v>
      </c>
      <c r="H87" s="7"/>
      <c r="I87" s="7"/>
      <c r="J87" s="7">
        <v>142371.46</v>
      </c>
      <c r="K87" s="10">
        <f t="shared" si="28"/>
        <v>142371.46</v>
      </c>
      <c r="L87" s="7">
        <v>0</v>
      </c>
      <c r="M87" s="7"/>
      <c r="N87" s="7"/>
      <c r="O87" s="7">
        <v>158336.46</v>
      </c>
      <c r="P87" s="10">
        <f t="shared" si="29"/>
        <v>158336.46</v>
      </c>
      <c r="Q87" s="7">
        <v>0</v>
      </c>
      <c r="R87" s="7"/>
      <c r="S87" s="7"/>
      <c r="T87" s="7">
        <v>182946.48</v>
      </c>
      <c r="U87" s="28">
        <f t="shared" si="30"/>
        <v>182946.48</v>
      </c>
      <c r="V87" s="10">
        <f t="shared" si="31"/>
        <v>483654.40000000002</v>
      </c>
      <c r="W87" s="7">
        <v>0</v>
      </c>
      <c r="X87" s="7"/>
      <c r="Y87" s="7"/>
      <c r="Z87" s="7">
        <v>159271.38</v>
      </c>
      <c r="AA87" s="8">
        <f t="shared" si="32"/>
        <v>159271.38</v>
      </c>
      <c r="AB87" s="7">
        <v>0</v>
      </c>
      <c r="AC87" s="7"/>
      <c r="AD87" s="7"/>
      <c r="AE87" s="7">
        <v>163417.45000000001</v>
      </c>
      <c r="AF87" s="8">
        <f t="shared" si="33"/>
        <v>163417.45000000001</v>
      </c>
      <c r="AG87" s="7">
        <v>0</v>
      </c>
      <c r="AH87" s="7"/>
      <c r="AI87" s="7"/>
      <c r="AJ87" s="7">
        <v>121995.25</v>
      </c>
      <c r="AK87" s="8">
        <f t="shared" si="18"/>
        <v>121995.25</v>
      </c>
      <c r="AL87" s="8">
        <f t="shared" si="27"/>
        <v>444684.08</v>
      </c>
      <c r="AM87" s="20">
        <v>0</v>
      </c>
      <c r="AN87" s="20">
        <v>0</v>
      </c>
      <c r="AO87" s="20">
        <v>0</v>
      </c>
      <c r="AP87" s="20">
        <v>161218.13</v>
      </c>
      <c r="AQ87" s="21">
        <f t="shared" si="19"/>
        <v>161218.13</v>
      </c>
      <c r="AR87" s="20">
        <v>0</v>
      </c>
      <c r="AS87" s="20">
        <v>0</v>
      </c>
      <c r="AT87" s="20">
        <v>0</v>
      </c>
      <c r="AU87" s="20">
        <v>161218.13</v>
      </c>
      <c r="AV87" s="21">
        <f t="shared" si="20"/>
        <v>161218.13</v>
      </c>
      <c r="AW87" s="20">
        <v>0</v>
      </c>
      <c r="AX87" s="20">
        <v>0</v>
      </c>
      <c r="AY87" s="20">
        <v>0</v>
      </c>
      <c r="AZ87" s="20">
        <v>161218.13</v>
      </c>
      <c r="BA87" s="21">
        <f t="shared" si="21"/>
        <v>161218.13</v>
      </c>
      <c r="BB87" s="21">
        <f t="shared" si="22"/>
        <v>483654.39</v>
      </c>
      <c r="BC87" s="20">
        <v>0</v>
      </c>
      <c r="BD87" s="20">
        <v>0</v>
      </c>
      <c r="BE87" s="20">
        <v>0</v>
      </c>
      <c r="BF87" s="20">
        <v>42705.46</v>
      </c>
      <c r="BG87" s="21">
        <f t="shared" si="23"/>
        <v>42705.46</v>
      </c>
      <c r="BH87" s="20">
        <v>0</v>
      </c>
      <c r="BI87" s="20">
        <v>0</v>
      </c>
      <c r="BJ87" s="20">
        <v>0</v>
      </c>
      <c r="BK87" s="20">
        <v>100</v>
      </c>
      <c r="BL87" s="21">
        <f t="shared" si="24"/>
        <v>100</v>
      </c>
      <c r="BM87" s="20">
        <v>0</v>
      </c>
      <c r="BN87" s="20">
        <v>0</v>
      </c>
      <c r="BO87" s="20">
        <v>0</v>
      </c>
      <c r="BP87" s="20">
        <v>100</v>
      </c>
      <c r="BQ87" s="21">
        <f t="shared" si="25"/>
        <v>100</v>
      </c>
      <c r="BR87" s="20">
        <f t="shared" si="26"/>
        <v>42905.46</v>
      </c>
      <c r="BS87" s="24">
        <f t="shared" si="34"/>
        <v>1455100.61</v>
      </c>
    </row>
    <row r="88" spans="1:71">
      <c r="A88" s="30">
        <v>83</v>
      </c>
      <c r="B88" s="44" t="s">
        <v>79</v>
      </c>
      <c r="C88" s="31" t="s">
        <v>284</v>
      </c>
      <c r="D88" s="33" t="s">
        <v>80</v>
      </c>
      <c r="E88" s="30">
        <v>35200141</v>
      </c>
      <c r="F88" s="7">
        <v>28237.11</v>
      </c>
      <c r="G88" s="7">
        <v>0</v>
      </c>
      <c r="H88" s="7"/>
      <c r="I88" s="7"/>
      <c r="J88" s="7">
        <v>73688.639999999999</v>
      </c>
      <c r="K88" s="10">
        <f t="shared" si="28"/>
        <v>73688.639999999999</v>
      </c>
      <c r="L88" s="7">
        <v>0</v>
      </c>
      <c r="M88" s="7"/>
      <c r="N88" s="7"/>
      <c r="O88" s="7">
        <v>83621.81</v>
      </c>
      <c r="P88" s="10">
        <f t="shared" si="29"/>
        <v>83621.81</v>
      </c>
      <c r="Q88" s="7">
        <v>0</v>
      </c>
      <c r="R88" s="7"/>
      <c r="S88" s="7"/>
      <c r="T88" s="7">
        <v>148581.34999999998</v>
      </c>
      <c r="U88" s="28">
        <f t="shared" si="30"/>
        <v>148581.34999999998</v>
      </c>
      <c r="V88" s="10">
        <f t="shared" si="31"/>
        <v>305891.8</v>
      </c>
      <c r="W88" s="7">
        <v>0</v>
      </c>
      <c r="X88" s="7"/>
      <c r="Y88" s="7"/>
      <c r="Z88" s="7">
        <v>71448.13</v>
      </c>
      <c r="AA88" s="8">
        <f t="shared" si="32"/>
        <v>71448.13</v>
      </c>
      <c r="AB88" s="7">
        <v>0</v>
      </c>
      <c r="AC88" s="7"/>
      <c r="AD88" s="7"/>
      <c r="AE88" s="7">
        <v>110606.43000000001</v>
      </c>
      <c r="AF88" s="8">
        <f t="shared" si="33"/>
        <v>110606.43000000001</v>
      </c>
      <c r="AG88" s="7">
        <v>0</v>
      </c>
      <c r="AH88" s="7"/>
      <c r="AI88" s="7"/>
      <c r="AJ88" s="7">
        <v>16262.3</v>
      </c>
      <c r="AK88" s="8">
        <f t="shared" si="18"/>
        <v>16262.3</v>
      </c>
      <c r="AL88" s="8">
        <f t="shared" si="27"/>
        <v>198316.86</v>
      </c>
      <c r="AM88" s="20">
        <v>0</v>
      </c>
      <c r="AN88" s="20">
        <v>0</v>
      </c>
      <c r="AO88" s="20">
        <v>0</v>
      </c>
      <c r="AP88" s="20">
        <v>101963.93</v>
      </c>
      <c r="AQ88" s="21">
        <f t="shared" si="19"/>
        <v>101963.93</v>
      </c>
      <c r="AR88" s="20">
        <v>0</v>
      </c>
      <c r="AS88" s="20">
        <v>0</v>
      </c>
      <c r="AT88" s="20">
        <v>0</v>
      </c>
      <c r="AU88" s="20">
        <v>101963.93</v>
      </c>
      <c r="AV88" s="21">
        <f t="shared" si="20"/>
        <v>101963.93</v>
      </c>
      <c r="AW88" s="20">
        <v>0</v>
      </c>
      <c r="AX88" s="20">
        <v>0</v>
      </c>
      <c r="AY88" s="20">
        <v>0</v>
      </c>
      <c r="AZ88" s="20">
        <v>101963.93</v>
      </c>
      <c r="BA88" s="21">
        <f t="shared" si="21"/>
        <v>101963.93</v>
      </c>
      <c r="BB88" s="21">
        <f t="shared" si="22"/>
        <v>305891.78999999998</v>
      </c>
      <c r="BC88" s="20">
        <v>0</v>
      </c>
      <c r="BD88" s="20">
        <v>0</v>
      </c>
      <c r="BE88" s="20">
        <v>0</v>
      </c>
      <c r="BF88" s="20">
        <v>27009.47</v>
      </c>
      <c r="BG88" s="21">
        <f t="shared" si="23"/>
        <v>27009.47</v>
      </c>
      <c r="BH88" s="20">
        <v>0</v>
      </c>
      <c r="BI88" s="20">
        <v>0</v>
      </c>
      <c r="BJ88" s="20">
        <v>0</v>
      </c>
      <c r="BK88" s="20">
        <v>100</v>
      </c>
      <c r="BL88" s="21">
        <f t="shared" si="24"/>
        <v>100</v>
      </c>
      <c r="BM88" s="20">
        <v>0</v>
      </c>
      <c r="BN88" s="20">
        <v>0</v>
      </c>
      <c r="BO88" s="20">
        <v>0</v>
      </c>
      <c r="BP88" s="20">
        <v>100</v>
      </c>
      <c r="BQ88" s="21">
        <f t="shared" si="25"/>
        <v>100</v>
      </c>
      <c r="BR88" s="20">
        <f t="shared" si="26"/>
        <v>27209.47</v>
      </c>
      <c r="BS88" s="24">
        <f t="shared" si="34"/>
        <v>865547.02999999991</v>
      </c>
    </row>
    <row r="89" spans="1:71">
      <c r="A89" s="30">
        <v>84</v>
      </c>
      <c r="B89" s="40" t="s">
        <v>285</v>
      </c>
      <c r="C89" s="40" t="s">
        <v>286</v>
      </c>
      <c r="D89" s="45" t="s">
        <v>287</v>
      </c>
      <c r="E89" s="30">
        <v>41412378</v>
      </c>
      <c r="F89" s="7">
        <v>0</v>
      </c>
      <c r="G89" s="7">
        <v>0</v>
      </c>
      <c r="H89" s="7">
        <v>35323.733333333323</v>
      </c>
      <c r="I89" s="7">
        <v>72821.333333333328</v>
      </c>
      <c r="J89" s="7">
        <v>120666.95</v>
      </c>
      <c r="K89" s="10">
        <f t="shared" si="28"/>
        <v>228812.01666666666</v>
      </c>
      <c r="L89" s="7">
        <v>0</v>
      </c>
      <c r="M89" s="7">
        <v>35323.733333333323</v>
      </c>
      <c r="N89" s="7">
        <v>72821.333333333328</v>
      </c>
      <c r="O89" s="7">
        <v>120666.95</v>
      </c>
      <c r="P89" s="10">
        <f t="shared" si="29"/>
        <v>228812.01666666666</v>
      </c>
      <c r="Q89" s="7">
        <v>0</v>
      </c>
      <c r="R89" s="7">
        <v>35323.733333333323</v>
      </c>
      <c r="S89" s="7">
        <v>72821.333333333328</v>
      </c>
      <c r="T89" s="7">
        <v>120666.95</v>
      </c>
      <c r="U89" s="28">
        <f t="shared" si="30"/>
        <v>228812.01666666666</v>
      </c>
      <c r="V89" s="10">
        <f t="shared" si="31"/>
        <v>686436.05</v>
      </c>
      <c r="W89" s="7">
        <v>0</v>
      </c>
      <c r="X89" s="7">
        <v>35323.733333333323</v>
      </c>
      <c r="Y89" s="7">
        <v>72821.333333333328</v>
      </c>
      <c r="Z89" s="7">
        <v>120666.95</v>
      </c>
      <c r="AA89" s="8">
        <f t="shared" si="32"/>
        <v>228812.01666666666</v>
      </c>
      <c r="AB89" s="7">
        <v>0</v>
      </c>
      <c r="AC89" s="7">
        <v>35323.733333333323</v>
      </c>
      <c r="AD89" s="7">
        <v>72821.333333333328</v>
      </c>
      <c r="AE89" s="7">
        <v>120666.95</v>
      </c>
      <c r="AF89" s="8">
        <f t="shared" si="33"/>
        <v>228812.01666666666</v>
      </c>
      <c r="AG89" s="7">
        <v>0</v>
      </c>
      <c r="AH89" s="7">
        <v>35323.733333333323</v>
      </c>
      <c r="AI89" s="7">
        <v>72821.333333333328</v>
      </c>
      <c r="AJ89" s="7">
        <v>120666.95</v>
      </c>
      <c r="AK89" s="8">
        <f t="shared" si="18"/>
        <v>228812.01666666666</v>
      </c>
      <c r="AL89" s="8">
        <f t="shared" si="27"/>
        <v>686436.05</v>
      </c>
      <c r="AM89" s="20">
        <v>0</v>
      </c>
      <c r="AN89" s="20">
        <v>686525.07</v>
      </c>
      <c r="AO89" s="20">
        <v>291285.33</v>
      </c>
      <c r="AP89" s="20">
        <v>120666.95</v>
      </c>
      <c r="AQ89" s="21">
        <f t="shared" si="19"/>
        <v>1098477.3499999999</v>
      </c>
      <c r="AR89" s="20">
        <v>0</v>
      </c>
      <c r="AS89" s="20">
        <v>686525.07</v>
      </c>
      <c r="AT89" s="20">
        <v>291285.33</v>
      </c>
      <c r="AU89" s="20">
        <v>120666.95</v>
      </c>
      <c r="AV89" s="21">
        <f t="shared" si="20"/>
        <v>1098477.3499999999</v>
      </c>
      <c r="AW89" s="20">
        <v>0</v>
      </c>
      <c r="AX89" s="20">
        <v>686525.07</v>
      </c>
      <c r="AY89" s="20">
        <v>291285.33</v>
      </c>
      <c r="AZ89" s="20">
        <v>120666.95</v>
      </c>
      <c r="BA89" s="21">
        <f>+AW89+AX89+AY89+AZ89</f>
        <v>1098477.3499999999</v>
      </c>
      <c r="BB89" s="21">
        <f t="shared" si="22"/>
        <v>3295432.05</v>
      </c>
      <c r="BC89" s="20">
        <v>0</v>
      </c>
      <c r="BD89" s="20">
        <v>180406.57699999999</v>
      </c>
      <c r="BE89" s="20">
        <v>78564.154500000004</v>
      </c>
      <c r="BF89" s="20">
        <v>32007.618499999997</v>
      </c>
      <c r="BG89" s="21">
        <f t="shared" si="23"/>
        <v>290978.34999999998</v>
      </c>
      <c r="BH89" s="20">
        <v>0</v>
      </c>
      <c r="BI89" s="20">
        <v>100</v>
      </c>
      <c r="BJ89" s="20">
        <v>100</v>
      </c>
      <c r="BK89" s="20">
        <v>100</v>
      </c>
      <c r="BL89" s="21">
        <f t="shared" si="24"/>
        <v>300</v>
      </c>
      <c r="BM89" s="20">
        <v>0</v>
      </c>
      <c r="BN89" s="20">
        <v>100</v>
      </c>
      <c r="BO89" s="20">
        <v>100</v>
      </c>
      <c r="BP89" s="20">
        <v>100</v>
      </c>
      <c r="BQ89" s="21">
        <f t="shared" si="25"/>
        <v>300</v>
      </c>
      <c r="BR89" s="20">
        <f t="shared" si="26"/>
        <v>291578.34999999998</v>
      </c>
      <c r="BS89" s="24">
        <f t="shared" si="34"/>
        <v>4959882.5</v>
      </c>
    </row>
    <row r="90" spans="1:71">
      <c r="A90" s="30">
        <v>87</v>
      </c>
      <c r="B90" s="30" t="s">
        <v>81</v>
      </c>
      <c r="C90" s="30" t="s">
        <v>288</v>
      </c>
      <c r="D90" s="33" t="s">
        <v>82</v>
      </c>
      <c r="E90" s="30">
        <v>36965967</v>
      </c>
      <c r="F90" s="7">
        <v>13399.11</v>
      </c>
      <c r="G90" s="7">
        <v>0</v>
      </c>
      <c r="H90" s="7"/>
      <c r="I90" s="7"/>
      <c r="J90" s="7">
        <v>73651.17</v>
      </c>
      <c r="K90" s="10">
        <f t="shared" si="28"/>
        <v>73651.17</v>
      </c>
      <c r="L90" s="7">
        <v>0</v>
      </c>
      <c r="M90" s="7"/>
      <c r="N90" s="7"/>
      <c r="O90" s="7">
        <v>63838.77</v>
      </c>
      <c r="P90" s="10">
        <f t="shared" si="29"/>
        <v>63838.77</v>
      </c>
      <c r="Q90" s="7">
        <v>0</v>
      </c>
      <c r="R90" s="7"/>
      <c r="S90" s="7"/>
      <c r="T90" s="7">
        <v>87127.41</v>
      </c>
      <c r="U90" s="28">
        <f t="shared" si="30"/>
        <v>87127.41</v>
      </c>
      <c r="V90" s="10">
        <f t="shared" si="31"/>
        <v>224617.35</v>
      </c>
      <c r="W90" s="7">
        <v>0</v>
      </c>
      <c r="X90" s="7"/>
      <c r="Y90" s="7"/>
      <c r="Z90" s="7">
        <v>76845.17</v>
      </c>
      <c r="AA90" s="8">
        <f t="shared" si="32"/>
        <v>76845.17</v>
      </c>
      <c r="AB90" s="7">
        <v>0</v>
      </c>
      <c r="AC90" s="7"/>
      <c r="AD90" s="7"/>
      <c r="AE90" s="7">
        <v>77220.89</v>
      </c>
      <c r="AF90" s="8">
        <f t="shared" si="33"/>
        <v>77220.89</v>
      </c>
      <c r="AG90" s="7">
        <v>0</v>
      </c>
      <c r="AH90" s="7"/>
      <c r="AI90" s="7"/>
      <c r="AJ90" s="7">
        <v>40219.129999999997</v>
      </c>
      <c r="AK90" s="8">
        <f t="shared" si="18"/>
        <v>40219.129999999997</v>
      </c>
      <c r="AL90" s="8">
        <f t="shared" si="27"/>
        <v>194285.19</v>
      </c>
      <c r="AM90" s="20">
        <v>0</v>
      </c>
      <c r="AN90" s="20">
        <v>0</v>
      </c>
      <c r="AO90" s="20">
        <v>0</v>
      </c>
      <c r="AP90" s="20">
        <v>74872.45</v>
      </c>
      <c r="AQ90" s="21">
        <f t="shared" si="19"/>
        <v>74872.45</v>
      </c>
      <c r="AR90" s="20">
        <v>0</v>
      </c>
      <c r="AS90" s="20">
        <v>0</v>
      </c>
      <c r="AT90" s="20">
        <v>0</v>
      </c>
      <c r="AU90" s="20">
        <v>74872.45</v>
      </c>
      <c r="AV90" s="21">
        <f t="shared" si="20"/>
        <v>74872.45</v>
      </c>
      <c r="AW90" s="20">
        <v>0</v>
      </c>
      <c r="AX90" s="20">
        <v>0</v>
      </c>
      <c r="AY90" s="20">
        <v>0</v>
      </c>
      <c r="AZ90" s="20">
        <v>74872.45</v>
      </c>
      <c r="BA90" s="21">
        <f t="shared" si="21"/>
        <v>74872.45</v>
      </c>
      <c r="BB90" s="21">
        <f t="shared" si="22"/>
        <v>224617.34999999998</v>
      </c>
      <c r="BC90" s="20">
        <v>0</v>
      </c>
      <c r="BD90" s="20">
        <v>0</v>
      </c>
      <c r="BE90" s="20">
        <v>0</v>
      </c>
      <c r="BF90" s="20">
        <v>19833.150000000001</v>
      </c>
      <c r="BG90" s="21">
        <f t="shared" si="23"/>
        <v>19833.150000000001</v>
      </c>
      <c r="BH90" s="20">
        <v>0</v>
      </c>
      <c r="BI90" s="20">
        <v>0</v>
      </c>
      <c r="BJ90" s="20">
        <v>0</v>
      </c>
      <c r="BK90" s="20">
        <v>100</v>
      </c>
      <c r="BL90" s="21">
        <f t="shared" si="24"/>
        <v>100</v>
      </c>
      <c r="BM90" s="20">
        <v>0</v>
      </c>
      <c r="BN90" s="20">
        <v>0</v>
      </c>
      <c r="BO90" s="20">
        <v>0</v>
      </c>
      <c r="BP90" s="20">
        <v>100</v>
      </c>
      <c r="BQ90" s="21">
        <f t="shared" si="25"/>
        <v>100</v>
      </c>
      <c r="BR90" s="20">
        <f t="shared" si="26"/>
        <v>20033.150000000001</v>
      </c>
      <c r="BS90" s="24">
        <f t="shared" si="34"/>
        <v>676952.15</v>
      </c>
    </row>
    <row r="91" spans="1:71" s="4" customFormat="1">
      <c r="A91" s="30">
        <v>89</v>
      </c>
      <c r="B91" s="30" t="s">
        <v>100</v>
      </c>
      <c r="C91" s="30" t="s">
        <v>274</v>
      </c>
      <c r="D91" s="33" t="s">
        <v>275</v>
      </c>
      <c r="E91" s="30">
        <v>16140205</v>
      </c>
      <c r="F91" s="11"/>
      <c r="G91" s="11"/>
      <c r="H91" s="11"/>
      <c r="I91" s="11"/>
      <c r="J91" s="11">
        <v>0</v>
      </c>
      <c r="K91" s="10">
        <f t="shared" si="28"/>
        <v>0</v>
      </c>
      <c r="L91" s="11"/>
      <c r="M91" s="11"/>
      <c r="N91" s="11"/>
      <c r="O91" s="11">
        <v>0</v>
      </c>
      <c r="P91" s="10">
        <f t="shared" si="29"/>
        <v>0</v>
      </c>
      <c r="Q91" s="11"/>
      <c r="R91" s="11"/>
      <c r="S91" s="11"/>
      <c r="T91" s="11">
        <v>0</v>
      </c>
      <c r="U91" s="28">
        <f t="shared" si="30"/>
        <v>0</v>
      </c>
      <c r="V91" s="10">
        <f t="shared" si="31"/>
        <v>0</v>
      </c>
      <c r="W91" s="8"/>
      <c r="X91" s="8"/>
      <c r="Y91" s="8"/>
      <c r="Z91" s="8">
        <v>0</v>
      </c>
      <c r="AA91" s="8">
        <f t="shared" si="32"/>
        <v>0</v>
      </c>
      <c r="AB91" s="8"/>
      <c r="AC91" s="8"/>
      <c r="AD91" s="8"/>
      <c r="AE91" s="8">
        <v>0</v>
      </c>
      <c r="AF91" s="8">
        <f t="shared" si="33"/>
        <v>0</v>
      </c>
      <c r="AG91" s="8"/>
      <c r="AH91" s="8"/>
      <c r="AI91" s="8"/>
      <c r="AJ91" s="8"/>
      <c r="AK91" s="8"/>
      <c r="AL91" s="8"/>
      <c r="AM91" s="29">
        <v>45213.34</v>
      </c>
      <c r="AN91" s="21">
        <v>0</v>
      </c>
      <c r="AO91" s="21">
        <v>0</v>
      </c>
      <c r="AP91" s="29">
        <v>79891.899999999994</v>
      </c>
      <c r="AQ91" s="21">
        <f t="shared" si="19"/>
        <v>125105.23999999999</v>
      </c>
      <c r="AR91" s="29">
        <v>45213.34</v>
      </c>
      <c r="AS91" s="21">
        <v>0</v>
      </c>
      <c r="AT91" s="21">
        <v>0</v>
      </c>
      <c r="AU91" s="29">
        <v>79891.899999999994</v>
      </c>
      <c r="AV91" s="21">
        <f t="shared" si="20"/>
        <v>125105.23999999999</v>
      </c>
      <c r="AW91" s="29">
        <v>45213.34</v>
      </c>
      <c r="AX91" s="21">
        <v>0</v>
      </c>
      <c r="AY91" s="21">
        <v>0</v>
      </c>
      <c r="AZ91" s="21">
        <v>79891.899999999994</v>
      </c>
      <c r="BA91" s="21">
        <f t="shared" si="21"/>
        <v>125105.23999999999</v>
      </c>
      <c r="BB91" s="21">
        <f t="shared" si="22"/>
        <v>375315.72</v>
      </c>
      <c r="BC91" s="29">
        <v>11930.194799999999</v>
      </c>
      <c r="BD91" s="21">
        <v>0</v>
      </c>
      <c r="BE91" s="21">
        <v>0</v>
      </c>
      <c r="BF91" s="29">
        <v>21209.235199999999</v>
      </c>
      <c r="BG91" s="21">
        <f t="shared" si="23"/>
        <v>33139.43</v>
      </c>
      <c r="BH91" s="29">
        <v>100</v>
      </c>
      <c r="BI91" s="29">
        <v>0</v>
      </c>
      <c r="BJ91" s="29">
        <v>0</v>
      </c>
      <c r="BK91" s="29">
        <v>100</v>
      </c>
      <c r="BL91" s="21">
        <f t="shared" si="24"/>
        <v>200</v>
      </c>
      <c r="BM91" s="29">
        <v>100</v>
      </c>
      <c r="BN91" s="21">
        <v>0</v>
      </c>
      <c r="BO91" s="21">
        <v>0</v>
      </c>
      <c r="BP91" s="29">
        <v>100</v>
      </c>
      <c r="BQ91" s="21">
        <f t="shared" si="25"/>
        <v>200</v>
      </c>
      <c r="BR91" s="20">
        <f t="shared" si="26"/>
        <v>33539.43</v>
      </c>
      <c r="BS91" s="24">
        <f t="shared" si="34"/>
        <v>408855.14999999997</v>
      </c>
    </row>
    <row r="92" spans="1:71">
      <c r="A92" s="30">
        <v>90</v>
      </c>
      <c r="B92" s="46" t="s">
        <v>276</v>
      </c>
      <c r="C92" s="30" t="s">
        <v>277</v>
      </c>
      <c r="D92" s="43" t="s">
        <v>278</v>
      </c>
      <c r="E92" s="43">
        <v>45190843</v>
      </c>
      <c r="F92" s="7"/>
      <c r="G92" s="18"/>
      <c r="H92" s="7"/>
      <c r="I92" s="7"/>
      <c r="J92" s="7">
        <v>0</v>
      </c>
      <c r="K92" s="10">
        <f t="shared" si="28"/>
        <v>0</v>
      </c>
      <c r="L92" s="14"/>
      <c r="M92" s="14"/>
      <c r="N92" s="14"/>
      <c r="O92" s="14">
        <v>0</v>
      </c>
      <c r="P92" s="10">
        <f t="shared" si="29"/>
        <v>0</v>
      </c>
      <c r="Q92" s="14"/>
      <c r="R92" s="14"/>
      <c r="S92" s="14"/>
      <c r="T92" s="14">
        <v>0</v>
      </c>
      <c r="U92" s="28">
        <f t="shared" si="30"/>
        <v>0</v>
      </c>
      <c r="V92" s="10">
        <f t="shared" si="31"/>
        <v>0</v>
      </c>
      <c r="W92" s="14"/>
      <c r="X92" s="14"/>
      <c r="Y92" s="14"/>
      <c r="Z92" s="14">
        <v>0</v>
      </c>
      <c r="AA92" s="8">
        <f t="shared" si="32"/>
        <v>0</v>
      </c>
      <c r="AB92" s="14"/>
      <c r="AC92" s="14"/>
      <c r="AD92" s="14"/>
      <c r="AE92" s="14">
        <v>0</v>
      </c>
      <c r="AF92" s="8">
        <f t="shared" si="33"/>
        <v>0</v>
      </c>
      <c r="AG92" s="14"/>
      <c r="AH92" s="14"/>
      <c r="AI92" s="14"/>
      <c r="AJ92" s="14"/>
      <c r="AK92" s="6"/>
      <c r="AL92" s="6"/>
      <c r="AM92" s="20"/>
      <c r="AN92" s="20"/>
      <c r="AO92" s="20">
        <v>0</v>
      </c>
      <c r="AP92" s="20">
        <v>79891.899999999994</v>
      </c>
      <c r="AQ92" s="21">
        <f t="shared" si="19"/>
        <v>79891.899999999994</v>
      </c>
      <c r="AR92" s="20"/>
      <c r="AS92" s="20"/>
      <c r="AT92" s="20">
        <v>0</v>
      </c>
      <c r="AU92" s="20">
        <v>79891.899999999994</v>
      </c>
      <c r="AV92" s="21">
        <f t="shared" si="20"/>
        <v>79891.899999999994</v>
      </c>
      <c r="AW92" s="20"/>
      <c r="AX92" s="20"/>
      <c r="AY92" s="20">
        <v>0</v>
      </c>
      <c r="AZ92" s="20">
        <v>79891.899999999994</v>
      </c>
      <c r="BA92" s="21">
        <f t="shared" si="21"/>
        <v>79891.899999999994</v>
      </c>
      <c r="BB92" s="21">
        <f t="shared" si="22"/>
        <v>239675.69999999998</v>
      </c>
      <c r="BC92" s="20">
        <v>0</v>
      </c>
      <c r="BD92" s="20">
        <v>0</v>
      </c>
      <c r="BE92" s="20">
        <v>0</v>
      </c>
      <c r="BF92" s="20">
        <v>21162.769999999997</v>
      </c>
      <c r="BG92" s="21">
        <f t="shared" si="23"/>
        <v>21162.769999999997</v>
      </c>
      <c r="BH92" s="20"/>
      <c r="BI92" s="20"/>
      <c r="BJ92" s="20">
        <v>0</v>
      </c>
      <c r="BK92" s="20">
        <v>100</v>
      </c>
      <c r="BL92" s="21">
        <f t="shared" si="24"/>
        <v>100</v>
      </c>
      <c r="BM92" s="20"/>
      <c r="BN92" s="20"/>
      <c r="BO92" s="20">
        <v>0</v>
      </c>
      <c r="BP92" s="20">
        <v>100</v>
      </c>
      <c r="BQ92" s="21">
        <f t="shared" si="25"/>
        <v>100</v>
      </c>
      <c r="BR92" s="20">
        <f t="shared" si="26"/>
        <v>21362.769999999997</v>
      </c>
      <c r="BS92" s="24">
        <f t="shared" si="34"/>
        <v>261038.46999999997</v>
      </c>
    </row>
    <row r="93" spans="1:71">
      <c r="C93" s="9"/>
      <c r="D93" s="12" t="s">
        <v>101</v>
      </c>
      <c r="E93" s="12"/>
      <c r="F93" s="25">
        <f>SUM(F2:F92)</f>
        <v>2379690.9999999995</v>
      </c>
      <c r="G93" s="25">
        <f t="shared" ref="G93:BJ93" si="35">SUM(G2:G92)</f>
        <v>169924070.03821164</v>
      </c>
      <c r="H93" s="25">
        <f t="shared" si="35"/>
        <v>19360378.951849028</v>
      </c>
      <c r="I93" s="25">
        <f t="shared" si="35"/>
        <v>1485555.2</v>
      </c>
      <c r="J93" s="25">
        <f>SUM(J2:J92)</f>
        <v>34691611.220000006</v>
      </c>
      <c r="K93" s="26">
        <f t="shared" si="35"/>
        <v>225461615.41006079</v>
      </c>
      <c r="L93" s="25">
        <f t="shared" si="35"/>
        <v>184107848.69821164</v>
      </c>
      <c r="M93" s="25">
        <f t="shared" si="35"/>
        <v>20341185.833849028</v>
      </c>
      <c r="N93" s="25">
        <f t="shared" si="35"/>
        <v>1485555.2</v>
      </c>
      <c r="O93" s="25">
        <f t="shared" si="35"/>
        <v>36389346.130000003</v>
      </c>
      <c r="P93" s="26">
        <f t="shared" si="35"/>
        <v>242323935.86206061</v>
      </c>
      <c r="Q93" s="25">
        <f t="shared" si="35"/>
        <v>183890229.09321165</v>
      </c>
      <c r="R93" s="25">
        <f t="shared" si="35"/>
        <v>19721310.036237918</v>
      </c>
      <c r="S93" s="25">
        <f t="shared" si="35"/>
        <v>1485555.2</v>
      </c>
      <c r="T93" s="25">
        <f t="shared" si="35"/>
        <v>42329868.70000001</v>
      </c>
      <c r="U93" s="25">
        <f t="shared" si="35"/>
        <v>247426963.02944973</v>
      </c>
      <c r="V93" s="26">
        <f t="shared" si="35"/>
        <v>715212514.30157125</v>
      </c>
      <c r="W93" s="25">
        <f t="shared" si="35"/>
        <v>186084390.26076007</v>
      </c>
      <c r="X93" s="25">
        <f t="shared" si="35"/>
        <v>19751165.876237918</v>
      </c>
      <c r="Y93" s="25">
        <f t="shared" si="35"/>
        <v>1485555.2</v>
      </c>
      <c r="Z93" s="25">
        <f t="shared" si="35"/>
        <v>34051680.930000015</v>
      </c>
      <c r="AA93" s="25">
        <f t="shared" si="35"/>
        <v>241372792.2669979</v>
      </c>
      <c r="AB93" s="25">
        <f t="shared" si="35"/>
        <v>179237901.37509432</v>
      </c>
      <c r="AC93" s="25">
        <f t="shared" si="35"/>
        <v>19751165.876237918</v>
      </c>
      <c r="AD93" s="25">
        <f t="shared" si="35"/>
        <v>1485555.2</v>
      </c>
      <c r="AE93" s="25">
        <f t="shared" si="35"/>
        <v>40702823.670000002</v>
      </c>
      <c r="AF93" s="25">
        <f t="shared" si="35"/>
        <v>241177446.12133235</v>
      </c>
      <c r="AG93" s="25">
        <f t="shared" si="35"/>
        <v>189131134.57321167</v>
      </c>
      <c r="AH93" s="25">
        <f t="shared" si="35"/>
        <v>19751165.876237918</v>
      </c>
      <c r="AI93" s="25">
        <f t="shared" si="35"/>
        <v>1485555.2</v>
      </c>
      <c r="AJ93" s="25">
        <f t="shared" si="35"/>
        <v>29222218.16</v>
      </c>
      <c r="AK93" s="25">
        <f t="shared" si="35"/>
        <v>239590073.80944961</v>
      </c>
      <c r="AL93" s="25">
        <f t="shared" si="35"/>
        <v>722140312.19777942</v>
      </c>
      <c r="AM93" s="25">
        <f>SUM(AM2:AM92)</f>
        <v>211176200.13000005</v>
      </c>
      <c r="AN93" s="25">
        <f t="shared" si="35"/>
        <v>20279943.560000002</v>
      </c>
      <c r="AO93" s="25">
        <f t="shared" si="35"/>
        <v>1871508.26</v>
      </c>
      <c r="AP93" s="25">
        <f t="shared" si="35"/>
        <v>37928994.240000017</v>
      </c>
      <c r="AQ93" s="25">
        <f>SUM(AQ2:AQ92)</f>
        <v>271256646.19</v>
      </c>
      <c r="AR93" s="25">
        <f t="shared" si="35"/>
        <v>211176200.13127458</v>
      </c>
      <c r="AS93" s="25">
        <f t="shared" si="35"/>
        <v>20279943.560000002</v>
      </c>
      <c r="AT93" s="25">
        <f t="shared" si="35"/>
        <v>1871508.26</v>
      </c>
      <c r="AU93" s="25">
        <f t="shared" si="35"/>
        <v>37928994.240000017</v>
      </c>
      <c r="AV93" s="25">
        <f t="shared" si="35"/>
        <v>271256646.19127452</v>
      </c>
      <c r="AW93" s="25">
        <f t="shared" si="35"/>
        <v>211176200.13000005</v>
      </c>
      <c r="AX93" s="25">
        <f t="shared" si="35"/>
        <v>20279943.560000002</v>
      </c>
      <c r="AY93" s="25">
        <f t="shared" si="35"/>
        <v>1871508.26</v>
      </c>
      <c r="AZ93" s="25">
        <f t="shared" si="35"/>
        <v>37928994.240000017</v>
      </c>
      <c r="BA93" s="25">
        <f>SUM(BA2:BA92)</f>
        <v>271256646.19</v>
      </c>
      <c r="BB93" s="25">
        <f>SUM(BB2:BB92)</f>
        <v>813769938.5712744</v>
      </c>
      <c r="BC93" s="25">
        <f>SUM(BC2:BC92)</f>
        <v>55949875.545699991</v>
      </c>
      <c r="BD93" s="25">
        <f t="shared" si="35"/>
        <v>5392919.4808999989</v>
      </c>
      <c r="BE93" s="25">
        <f t="shared" si="35"/>
        <v>489537.77989999996</v>
      </c>
      <c r="BF93" s="25">
        <f t="shared" si="35"/>
        <v>10021502.773500007</v>
      </c>
      <c r="BG93" s="26">
        <f>SUM(BG2:BG92)</f>
        <v>71853835.579999983</v>
      </c>
      <c r="BH93" s="25">
        <f t="shared" si="35"/>
        <v>5900</v>
      </c>
      <c r="BI93" s="25">
        <f t="shared" si="35"/>
        <v>2700</v>
      </c>
      <c r="BJ93" s="25">
        <f t="shared" si="35"/>
        <v>800</v>
      </c>
      <c r="BK93" s="25">
        <f t="shared" ref="BK93:BQ93" si="36">SUM(BK2:BK92)</f>
        <v>8500</v>
      </c>
      <c r="BL93" s="26">
        <f>SUM(BL2:BL92)</f>
        <v>17900</v>
      </c>
      <c r="BM93" s="25">
        <f t="shared" si="36"/>
        <v>5900</v>
      </c>
      <c r="BN93" s="25">
        <f t="shared" si="36"/>
        <v>2700</v>
      </c>
      <c r="BO93" s="25">
        <f t="shared" si="36"/>
        <v>800</v>
      </c>
      <c r="BP93" s="25">
        <f t="shared" si="36"/>
        <v>8500</v>
      </c>
      <c r="BQ93" s="26">
        <f t="shared" si="36"/>
        <v>17900</v>
      </c>
      <c r="BR93" s="25">
        <f>SUM(BR2:BR92)</f>
        <v>71889635.579999983</v>
      </c>
      <c r="BS93" s="25">
        <f>SUM(BS2:BS92)</f>
        <v>2325392091.6506267</v>
      </c>
    </row>
  </sheetData>
  <autoFilter ref="C1:V93">
    <filterColumn colId="2"/>
    <filterColumn colId="6"/>
  </autoFilter>
  <pageMargins left="0.19685039370078741" right="0.19685039370078741" top="0.15748031496062992" bottom="0.15748031496062992" header="0.31496062992125984" footer="0.15748031496062992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01.07.2023 IAN-DEC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2023-07-05T08:00:38Z</dcterms:modified>
</cp:coreProperties>
</file>